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X1_图书馆\New_Python_Library\yimingzhang.net_UAT\content\project\20240822-amortization-cashflow-tieout\"/>
    </mc:Choice>
  </mc:AlternateContent>
  <xr:revisionPtr revIDLastSave="0" documentId="13_ncr:1_{B20350D9-F8A2-4238-AD80-6C1119494CE7}" xr6:coauthVersionLast="47" xr6:coauthVersionMax="47" xr10:uidLastSave="{00000000-0000-0000-0000-000000000000}"/>
  <bookViews>
    <workbookView xWindow="-98" yWindow="-98" windowWidth="28996" windowHeight="15675" xr2:uid="{5B55F1EC-5604-4417-8CB1-6E05A20990EC}"/>
  </bookViews>
  <sheets>
    <sheet name="Sheet1" sheetId="1" r:id="rId1"/>
  </sheets>
  <calcPr calcId="191029" calcOnSave="0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1" i="1" l="1"/>
  <c r="O52" i="1"/>
  <c r="P52" i="1" s="1"/>
  <c r="M52" i="1" s="1"/>
  <c r="R52" i="1" s="1"/>
  <c r="O53" i="1"/>
  <c r="P53" i="1"/>
  <c r="M53" i="1" s="1"/>
  <c r="R53" i="1" s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15" i="1"/>
  <c r="P16" i="1"/>
  <c r="Q16" i="1" s="1"/>
  <c r="P17" i="1"/>
  <c r="Q17" i="1" s="1"/>
  <c r="P15" i="1"/>
  <c r="Q15" i="1" s="1"/>
  <c r="V15" i="1"/>
  <c r="U15" i="1"/>
  <c r="D14" i="1"/>
  <c r="C14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15" i="1"/>
  <c r="F16" i="1"/>
  <c r="S16" i="1" s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15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14" i="1"/>
  <c r="Q53" i="1" l="1"/>
  <c r="P51" i="1"/>
  <c r="M51" i="1" s="1"/>
  <c r="N51" i="1"/>
  <c r="N52" i="1" s="1"/>
  <c r="N53" i="1" s="1"/>
  <c r="Q52" i="1"/>
  <c r="U16" i="1"/>
  <c r="S17" i="1"/>
  <c r="W15" i="1"/>
  <c r="X15" i="1" s="1"/>
  <c r="L15" i="1" s="1"/>
  <c r="H15" i="1"/>
  <c r="I15" i="1"/>
  <c r="R51" i="1" l="1"/>
  <c r="D51" i="1"/>
  <c r="D52" i="1" s="1"/>
  <c r="D53" i="1" s="1"/>
  <c r="Q51" i="1"/>
  <c r="C51" i="1" s="1"/>
  <c r="C52" i="1" s="1"/>
  <c r="C53" i="1" s="1"/>
  <c r="J15" i="1"/>
  <c r="O18" i="1"/>
  <c r="P18" i="1" s="1"/>
  <c r="Q18" i="1" s="1"/>
  <c r="N15" i="1"/>
  <c r="K15" i="1"/>
  <c r="M15" i="1" s="1"/>
  <c r="S18" i="1"/>
  <c r="U17" i="1"/>
  <c r="C15" i="1" l="1"/>
  <c r="R15" i="1"/>
  <c r="D15" i="1"/>
  <c r="S19" i="1"/>
  <c r="U18" i="1"/>
  <c r="S20" i="1" l="1"/>
  <c r="U19" i="1"/>
  <c r="V16" i="1"/>
  <c r="W16" i="1" s="1"/>
  <c r="X16" i="1" s="1"/>
  <c r="L16" i="1" s="1"/>
  <c r="H16" i="1"/>
  <c r="O19" i="1" l="1"/>
  <c r="J16" i="1"/>
  <c r="I16" i="1"/>
  <c r="N16" i="1"/>
  <c r="S21" i="1"/>
  <c r="U20" i="1"/>
  <c r="S22" i="1" l="1"/>
  <c r="U21" i="1"/>
  <c r="K16" i="1"/>
  <c r="M16" i="1" s="1"/>
  <c r="P19" i="1"/>
  <c r="Q19" i="1" s="1"/>
  <c r="D16" i="1" l="1"/>
  <c r="C16" i="1"/>
  <c r="R16" i="1"/>
  <c r="S23" i="1"/>
  <c r="U22" i="1"/>
  <c r="S24" i="1" l="1"/>
  <c r="U23" i="1"/>
  <c r="H17" i="1"/>
  <c r="V17" i="1"/>
  <c r="W17" i="1" s="1"/>
  <c r="X17" i="1" s="1"/>
  <c r="L17" i="1" s="1"/>
  <c r="I17" i="1"/>
  <c r="O20" i="1" l="1"/>
  <c r="N17" i="1"/>
  <c r="J17" i="1"/>
  <c r="K17" i="1" s="1"/>
  <c r="M17" i="1" s="1"/>
  <c r="S25" i="1"/>
  <c r="U24" i="1"/>
  <c r="R17" i="1" l="1"/>
  <c r="C17" i="1"/>
  <c r="D17" i="1"/>
  <c r="S26" i="1"/>
  <c r="U25" i="1"/>
  <c r="P20" i="1"/>
  <c r="Q20" i="1"/>
  <c r="S27" i="1" l="1"/>
  <c r="U26" i="1"/>
  <c r="V18" i="1"/>
  <c r="W18" i="1" s="1"/>
  <c r="X18" i="1" s="1"/>
  <c r="L18" i="1" s="1"/>
  <c r="H18" i="1"/>
  <c r="J18" i="1"/>
  <c r="I18" i="1"/>
  <c r="K18" i="1" s="1"/>
  <c r="O21" i="1" l="1"/>
  <c r="N18" i="1"/>
  <c r="M18" i="1"/>
  <c r="S28" i="1"/>
  <c r="U27" i="1"/>
  <c r="S29" i="1" l="1"/>
  <c r="U28" i="1"/>
  <c r="R18" i="1"/>
  <c r="C18" i="1"/>
  <c r="D18" i="1"/>
  <c r="P21" i="1"/>
  <c r="Q21" i="1"/>
  <c r="H19" i="1" l="1"/>
  <c r="J19" i="1"/>
  <c r="V19" i="1"/>
  <c r="W19" i="1" s="1"/>
  <c r="X19" i="1" s="1"/>
  <c r="L19" i="1" s="1"/>
  <c r="S30" i="1"/>
  <c r="U29" i="1"/>
  <c r="S31" i="1" l="1"/>
  <c r="U30" i="1"/>
  <c r="O22" i="1"/>
  <c r="N19" i="1"/>
  <c r="I19" i="1"/>
  <c r="K19" i="1" s="1"/>
  <c r="M19" i="1" s="1"/>
  <c r="D19" i="1" l="1"/>
  <c r="R19" i="1"/>
  <c r="C19" i="1"/>
  <c r="P22" i="1"/>
  <c r="Q22" i="1" s="1"/>
  <c r="S32" i="1"/>
  <c r="U31" i="1"/>
  <c r="S33" i="1" l="1"/>
  <c r="U32" i="1"/>
  <c r="H20" i="1"/>
  <c r="V20" i="1"/>
  <c r="W20" i="1" s="1"/>
  <c r="X20" i="1" s="1"/>
  <c r="L20" i="1" s="1"/>
  <c r="J20" i="1"/>
  <c r="I20" i="1"/>
  <c r="K20" i="1" l="1"/>
  <c r="M20" i="1" s="1"/>
  <c r="O23" i="1"/>
  <c r="P23" i="1" s="1"/>
  <c r="Q23" i="1" s="1"/>
  <c r="N20" i="1"/>
  <c r="S34" i="1"/>
  <c r="U33" i="1"/>
  <c r="S35" i="1" l="1"/>
  <c r="U34" i="1"/>
  <c r="R20" i="1"/>
  <c r="C20" i="1"/>
  <c r="D20" i="1"/>
  <c r="H21" i="1" l="1"/>
  <c r="I21" i="1"/>
  <c r="V21" i="1"/>
  <c r="W21" i="1" s="1"/>
  <c r="X21" i="1" s="1"/>
  <c r="L21" i="1" s="1"/>
  <c r="J21" i="1"/>
  <c r="S36" i="1"/>
  <c r="U35" i="1"/>
  <c r="S37" i="1" l="1"/>
  <c r="U36" i="1"/>
  <c r="K21" i="1"/>
  <c r="M21" i="1" s="1"/>
  <c r="O24" i="1"/>
  <c r="P24" i="1" s="1"/>
  <c r="Q24" i="1" s="1"/>
  <c r="N21" i="1"/>
  <c r="R21" i="1" l="1"/>
  <c r="D21" i="1"/>
  <c r="C21" i="1"/>
  <c r="S38" i="1"/>
  <c r="U37" i="1"/>
  <c r="H22" i="1" l="1"/>
  <c r="V22" i="1"/>
  <c r="W22" i="1" s="1"/>
  <c r="X22" i="1" s="1"/>
  <c r="L22" i="1" s="1"/>
  <c r="J22" i="1"/>
  <c r="I22" i="1"/>
  <c r="K22" i="1" s="1"/>
  <c r="M22" i="1" s="1"/>
  <c r="R22" i="1" s="1"/>
  <c r="S39" i="1"/>
  <c r="U38" i="1"/>
  <c r="C22" i="1"/>
  <c r="S40" i="1" l="1"/>
  <c r="U39" i="1"/>
  <c r="D22" i="1"/>
  <c r="O25" i="1"/>
  <c r="P25" i="1" s="1"/>
  <c r="Q25" i="1" s="1"/>
  <c r="N22" i="1"/>
  <c r="H23" i="1" l="1"/>
  <c r="O26" i="1" s="1"/>
  <c r="P26" i="1" s="1"/>
  <c r="Q26" i="1" s="1"/>
  <c r="V23" i="1"/>
  <c r="W23" i="1" s="1"/>
  <c r="I23" i="1"/>
  <c r="X23" i="1"/>
  <c r="L23" i="1" s="1"/>
  <c r="S41" i="1"/>
  <c r="U40" i="1"/>
  <c r="S42" i="1" l="1"/>
  <c r="U41" i="1"/>
  <c r="J23" i="1"/>
  <c r="K23" i="1" s="1"/>
  <c r="M23" i="1" s="1"/>
  <c r="N23" i="1"/>
  <c r="R23" i="1" l="1"/>
  <c r="C23" i="1"/>
  <c r="D23" i="1"/>
  <c r="S43" i="1"/>
  <c r="U42" i="1"/>
  <c r="S44" i="1" l="1"/>
  <c r="U43" i="1"/>
  <c r="V24" i="1"/>
  <c r="W24" i="1" s="1"/>
  <c r="X24" i="1" s="1"/>
  <c r="L24" i="1" s="1"/>
  <c r="H24" i="1"/>
  <c r="I24" i="1" s="1"/>
  <c r="K24" i="1" s="1"/>
  <c r="M24" i="1" s="1"/>
  <c r="J24" i="1"/>
  <c r="R24" i="1" l="1"/>
  <c r="D24" i="1"/>
  <c r="C24" i="1"/>
  <c r="O27" i="1"/>
  <c r="P27" i="1" s="1"/>
  <c r="Q27" i="1" s="1"/>
  <c r="N24" i="1"/>
  <c r="S45" i="1"/>
  <c r="U44" i="1"/>
  <c r="S46" i="1" l="1"/>
  <c r="U45" i="1"/>
  <c r="V25" i="1"/>
  <c r="W25" i="1" s="1"/>
  <c r="X25" i="1" s="1"/>
  <c r="L25" i="1" s="1"/>
  <c r="H25" i="1"/>
  <c r="J25" i="1"/>
  <c r="N25" i="1"/>
  <c r="I25" i="1" l="1"/>
  <c r="K25" i="1" s="1"/>
  <c r="M25" i="1" s="1"/>
  <c r="O28" i="1"/>
  <c r="P28" i="1" s="1"/>
  <c r="Q28" i="1" s="1"/>
  <c r="S47" i="1"/>
  <c r="U46" i="1"/>
  <c r="S48" i="1" l="1"/>
  <c r="U47" i="1"/>
  <c r="R25" i="1"/>
  <c r="D25" i="1"/>
  <c r="C25" i="1"/>
  <c r="H26" i="1" l="1"/>
  <c r="V26" i="1"/>
  <c r="W26" i="1" s="1"/>
  <c r="X26" i="1" s="1"/>
  <c r="L26" i="1" s="1"/>
  <c r="I26" i="1"/>
  <c r="K26" i="1" s="1"/>
  <c r="M26" i="1" s="1"/>
  <c r="R26" i="1" s="1"/>
  <c r="J26" i="1"/>
  <c r="S49" i="1"/>
  <c r="U48" i="1"/>
  <c r="S50" i="1" l="1"/>
  <c r="U50" i="1" s="1"/>
  <c r="U49" i="1"/>
  <c r="C26" i="1"/>
  <c r="D26" i="1"/>
  <c r="O29" i="1"/>
  <c r="N26" i="1"/>
  <c r="P29" i="1" l="1"/>
  <c r="Q29" i="1"/>
  <c r="H27" i="1"/>
  <c r="O30" i="1" s="1"/>
  <c r="P30" i="1" s="1"/>
  <c r="Q30" i="1" s="1"/>
  <c r="V27" i="1"/>
  <c r="W27" i="1" s="1"/>
  <c r="X27" i="1" s="1"/>
  <c r="L27" i="1" s="1"/>
  <c r="J27" i="1"/>
  <c r="I27" i="1" l="1"/>
  <c r="K27" i="1" s="1"/>
  <c r="M27" i="1" s="1"/>
  <c r="N27" i="1"/>
  <c r="R27" i="1" l="1"/>
  <c r="D27" i="1"/>
  <c r="C27" i="1"/>
  <c r="V28" i="1" l="1"/>
  <c r="W28" i="1" s="1"/>
  <c r="X28" i="1" s="1"/>
  <c r="L28" i="1" s="1"/>
  <c r="H28" i="1"/>
  <c r="J28" i="1"/>
  <c r="I28" i="1"/>
  <c r="K28" i="1" s="1"/>
  <c r="M28" i="1" s="1"/>
  <c r="R28" i="1" s="1"/>
  <c r="D28" i="1" l="1"/>
  <c r="O31" i="1"/>
  <c r="N28" i="1"/>
  <c r="C28" i="1"/>
  <c r="P31" i="1" l="1"/>
  <c r="Q31" i="1"/>
  <c r="V29" i="1"/>
  <c r="W29" i="1" s="1"/>
  <c r="H29" i="1"/>
  <c r="X29" i="1"/>
  <c r="L29" i="1" s="1"/>
  <c r="J29" i="1"/>
  <c r="I29" i="1"/>
  <c r="K29" i="1" s="1"/>
  <c r="M29" i="1" s="1"/>
  <c r="R29" i="1" l="1"/>
  <c r="C29" i="1"/>
  <c r="O32" i="1"/>
  <c r="P32" i="1" s="1"/>
  <c r="Q32" i="1" s="1"/>
  <c r="D29" i="1"/>
  <c r="N29" i="1"/>
  <c r="V30" i="1" l="1"/>
  <c r="W30" i="1" s="1"/>
  <c r="X30" i="1" s="1"/>
  <c r="L30" i="1" s="1"/>
  <c r="H30" i="1"/>
  <c r="I30" i="1"/>
  <c r="O33" i="1" l="1"/>
  <c r="P33" i="1" s="1"/>
  <c r="Q33" i="1" s="1"/>
  <c r="N30" i="1"/>
  <c r="J30" i="1"/>
  <c r="K30" i="1" s="1"/>
  <c r="M30" i="1" s="1"/>
  <c r="R30" i="1" l="1"/>
  <c r="C30" i="1"/>
  <c r="D30" i="1"/>
  <c r="H31" i="1" l="1"/>
  <c r="V31" i="1"/>
  <c r="W31" i="1" s="1"/>
  <c r="X31" i="1" s="1"/>
  <c r="L31" i="1" s="1"/>
  <c r="I31" i="1"/>
  <c r="O34" i="1" l="1"/>
  <c r="P34" i="1" s="1"/>
  <c r="Q34" i="1" s="1"/>
  <c r="N31" i="1"/>
  <c r="J31" i="1"/>
  <c r="K31" i="1" s="1"/>
  <c r="M31" i="1" s="1"/>
  <c r="C31" i="1" l="1"/>
  <c r="R31" i="1"/>
  <c r="D31" i="1"/>
  <c r="V32" i="1" l="1"/>
  <c r="W32" i="1" s="1"/>
  <c r="X32" i="1" s="1"/>
  <c r="L32" i="1" s="1"/>
  <c r="H32" i="1"/>
  <c r="O35" i="1" l="1"/>
  <c r="P35" i="1" s="1"/>
  <c r="Q35" i="1" s="1"/>
  <c r="N32" i="1"/>
  <c r="J32" i="1"/>
  <c r="I32" i="1"/>
  <c r="K32" i="1" l="1"/>
  <c r="M32" i="1" s="1"/>
  <c r="C32" i="1" l="1"/>
  <c r="R32" i="1"/>
  <c r="D32" i="1"/>
  <c r="V33" i="1" l="1"/>
  <c r="W33" i="1" s="1"/>
  <c r="X33" i="1" s="1"/>
  <c r="L33" i="1" s="1"/>
  <c r="H33" i="1"/>
  <c r="J33" i="1"/>
  <c r="O36" i="1" l="1"/>
  <c r="P36" i="1" s="1"/>
  <c r="Q36" i="1" s="1"/>
  <c r="N33" i="1"/>
  <c r="I33" i="1"/>
  <c r="K33" i="1" s="1"/>
  <c r="M33" i="1" s="1"/>
  <c r="D33" i="1" l="1"/>
  <c r="R33" i="1"/>
  <c r="C33" i="1"/>
  <c r="H34" i="1" l="1"/>
  <c r="V34" i="1"/>
  <c r="W34" i="1" s="1"/>
  <c r="X34" i="1" s="1"/>
  <c r="L34" i="1" s="1"/>
  <c r="J34" i="1"/>
  <c r="I34" i="1"/>
  <c r="K34" i="1" s="1"/>
  <c r="M34" i="1" l="1"/>
  <c r="O37" i="1"/>
  <c r="P37" i="1" s="1"/>
  <c r="Q37" i="1" s="1"/>
  <c r="N34" i="1"/>
  <c r="R34" i="1" l="1"/>
  <c r="C34" i="1"/>
  <c r="D34" i="1"/>
  <c r="H35" i="1" l="1"/>
  <c r="I35" i="1"/>
  <c r="V35" i="1"/>
  <c r="W35" i="1" s="1"/>
  <c r="X35" i="1" s="1"/>
  <c r="L35" i="1" s="1"/>
  <c r="J35" i="1"/>
  <c r="K35" i="1" l="1"/>
  <c r="M35" i="1" s="1"/>
  <c r="O38" i="1"/>
  <c r="P38" i="1" s="1"/>
  <c r="Q38" i="1" s="1"/>
  <c r="N35" i="1"/>
  <c r="R35" i="1" l="1"/>
  <c r="C35" i="1"/>
  <c r="D35" i="1"/>
  <c r="V36" i="1" l="1"/>
  <c r="W36" i="1" s="1"/>
  <c r="X36" i="1" s="1"/>
  <c r="L36" i="1" s="1"/>
  <c r="H36" i="1"/>
  <c r="J36" i="1"/>
  <c r="I36" i="1" l="1"/>
  <c r="K36" i="1" s="1"/>
  <c r="M36" i="1" s="1"/>
  <c r="O39" i="1"/>
  <c r="P39" i="1" s="1"/>
  <c r="Q39" i="1" s="1"/>
  <c r="N36" i="1"/>
  <c r="R36" i="1" l="1"/>
  <c r="D36" i="1"/>
  <c r="C36" i="1"/>
  <c r="V37" i="1" l="1"/>
  <c r="W37" i="1" s="1"/>
  <c r="X37" i="1" s="1"/>
  <c r="L37" i="1" s="1"/>
  <c r="H37" i="1"/>
  <c r="I37" i="1"/>
  <c r="J37" i="1"/>
  <c r="K37" i="1" l="1"/>
  <c r="M37" i="1" s="1"/>
  <c r="O40" i="1"/>
  <c r="N37" i="1"/>
  <c r="P40" i="1" l="1"/>
  <c r="Q40" i="1"/>
  <c r="R37" i="1"/>
  <c r="C37" i="1"/>
  <c r="D37" i="1"/>
  <c r="V38" i="1" l="1"/>
  <c r="W38" i="1" s="1"/>
  <c r="X38" i="1" s="1"/>
  <c r="L38" i="1" s="1"/>
  <c r="H38" i="1"/>
  <c r="J38" i="1"/>
  <c r="I38" i="1"/>
  <c r="K38" i="1" s="1"/>
  <c r="M38" i="1" s="1"/>
  <c r="R38" i="1" s="1"/>
  <c r="C38" i="1"/>
  <c r="D38" i="1" l="1"/>
  <c r="O41" i="1"/>
  <c r="P41" i="1" s="1"/>
  <c r="Q41" i="1" s="1"/>
  <c r="N38" i="1"/>
  <c r="H39" i="1" l="1"/>
  <c r="O42" i="1" s="1"/>
  <c r="P42" i="1" s="1"/>
  <c r="Q42" i="1" s="1"/>
  <c r="I39" i="1"/>
  <c r="V39" i="1"/>
  <c r="W39" i="1" s="1"/>
  <c r="X39" i="1" s="1"/>
  <c r="L39" i="1" s="1"/>
  <c r="J39" i="1"/>
  <c r="K39" i="1" l="1"/>
  <c r="M39" i="1" s="1"/>
  <c r="N39" i="1"/>
  <c r="R39" i="1" l="1"/>
  <c r="C39" i="1"/>
  <c r="D39" i="1"/>
  <c r="V40" i="1" l="1"/>
  <c r="W40" i="1" s="1"/>
  <c r="X40" i="1" s="1"/>
  <c r="L40" i="1" s="1"/>
  <c r="H40" i="1"/>
  <c r="J40" i="1"/>
  <c r="I40" i="1"/>
  <c r="K40" i="1" s="1"/>
  <c r="M40" i="1" s="1"/>
  <c r="R40" i="1" s="1"/>
  <c r="C40" i="1" l="1"/>
  <c r="D40" i="1"/>
  <c r="O43" i="1"/>
  <c r="N40" i="1"/>
  <c r="P43" i="1" l="1"/>
  <c r="Q43" i="1"/>
  <c r="V41" i="1"/>
  <c r="W41" i="1" s="1"/>
  <c r="X41" i="1" s="1"/>
  <c r="L41" i="1" s="1"/>
  <c r="H41" i="1"/>
  <c r="O44" i="1" s="1"/>
  <c r="P44" i="1" s="1"/>
  <c r="Q44" i="1" s="1"/>
  <c r="I41" i="1"/>
  <c r="K41" i="1" s="1"/>
  <c r="M41" i="1" s="1"/>
  <c r="D41" i="1" s="1"/>
  <c r="J41" i="1"/>
  <c r="V42" i="1" l="1"/>
  <c r="W42" i="1" s="1"/>
  <c r="X42" i="1" s="1"/>
  <c r="L42" i="1" s="1"/>
  <c r="H42" i="1"/>
  <c r="O45" i="1" s="1"/>
  <c r="P45" i="1" s="1"/>
  <c r="Q45" i="1" s="1"/>
  <c r="C41" i="1"/>
  <c r="R41" i="1"/>
  <c r="N41" i="1"/>
  <c r="N42" i="1" s="1"/>
  <c r="J42" i="1" l="1"/>
  <c r="I42" i="1"/>
  <c r="K42" i="1" s="1"/>
  <c r="M42" i="1" s="1"/>
  <c r="R42" i="1" l="1"/>
  <c r="D42" i="1"/>
  <c r="C42" i="1"/>
  <c r="V43" i="1" l="1"/>
  <c r="W43" i="1" s="1"/>
  <c r="X43" i="1" s="1"/>
  <c r="L43" i="1" s="1"/>
  <c r="H43" i="1"/>
  <c r="J43" i="1"/>
  <c r="I43" i="1"/>
  <c r="K43" i="1" s="1"/>
  <c r="M43" i="1" s="1"/>
  <c r="R43" i="1" s="1"/>
  <c r="D43" i="1"/>
  <c r="H44" i="1" l="1"/>
  <c r="V44" i="1"/>
  <c r="W44" i="1" s="1"/>
  <c r="X44" i="1" s="1"/>
  <c r="L44" i="1" s="1"/>
  <c r="O46" i="1"/>
  <c r="P46" i="1" s="1"/>
  <c r="Q46" i="1" s="1"/>
  <c r="N43" i="1"/>
  <c r="C43" i="1"/>
  <c r="J44" i="1" l="1"/>
  <c r="O47" i="1"/>
  <c r="P47" i="1" s="1"/>
  <c r="Q47" i="1" s="1"/>
  <c r="N44" i="1"/>
  <c r="I44" i="1"/>
  <c r="K44" i="1" s="1"/>
  <c r="M44" i="1" s="1"/>
  <c r="D44" i="1" s="1"/>
  <c r="H45" i="1" l="1"/>
  <c r="O48" i="1" s="1"/>
  <c r="V45" i="1"/>
  <c r="W45" i="1" s="1"/>
  <c r="X45" i="1" s="1"/>
  <c r="L45" i="1" s="1"/>
  <c r="I45" i="1"/>
  <c r="K45" i="1" s="1"/>
  <c r="M45" i="1" s="1"/>
  <c r="R45" i="1" s="1"/>
  <c r="J45" i="1"/>
  <c r="C44" i="1"/>
  <c r="R44" i="1"/>
  <c r="N45" i="1"/>
  <c r="C45" i="1" l="1"/>
  <c r="D45" i="1"/>
  <c r="P48" i="1"/>
  <c r="Q48" i="1" s="1"/>
  <c r="V46" i="1" l="1"/>
  <c r="W46" i="1" s="1"/>
  <c r="X46" i="1" s="1"/>
  <c r="L46" i="1" s="1"/>
  <c r="H46" i="1"/>
  <c r="I46" i="1"/>
  <c r="J46" i="1"/>
  <c r="K46" i="1" l="1"/>
  <c r="M46" i="1" s="1"/>
  <c r="O49" i="1"/>
  <c r="N46" i="1"/>
  <c r="D46" i="1"/>
  <c r="H47" i="1" l="1"/>
  <c r="I47" i="1"/>
  <c r="V47" i="1"/>
  <c r="W47" i="1" s="1"/>
  <c r="X47" i="1" s="1"/>
  <c r="L47" i="1" s="1"/>
  <c r="P49" i="1"/>
  <c r="Q49" i="1"/>
  <c r="C46" i="1"/>
  <c r="R46" i="1"/>
  <c r="O50" i="1" l="1"/>
  <c r="P50" i="1" s="1"/>
  <c r="Q50" i="1" s="1"/>
  <c r="N47" i="1"/>
  <c r="J47" i="1"/>
  <c r="K47" i="1" s="1"/>
  <c r="M47" i="1" s="1"/>
  <c r="C47" i="1" l="1"/>
  <c r="R47" i="1"/>
  <c r="D47" i="1"/>
  <c r="H48" i="1" l="1"/>
  <c r="V48" i="1"/>
  <c r="W48" i="1" s="1"/>
  <c r="X48" i="1" s="1"/>
  <c r="L48" i="1" s="1"/>
  <c r="J48" i="1"/>
  <c r="N48" i="1" l="1"/>
  <c r="I48" i="1"/>
  <c r="K48" i="1" s="1"/>
  <c r="M48" i="1" s="1"/>
  <c r="C48" i="1" l="1"/>
  <c r="R48" i="1"/>
  <c r="D48" i="1"/>
  <c r="H49" i="1" l="1"/>
  <c r="V49" i="1"/>
  <c r="W49" i="1" s="1"/>
  <c r="X49" i="1" s="1"/>
  <c r="L49" i="1" s="1"/>
  <c r="J49" i="1"/>
  <c r="I49" i="1"/>
  <c r="K49" i="1" s="1"/>
  <c r="M49" i="1" s="1"/>
  <c r="R49" i="1" l="1"/>
  <c r="C49" i="1"/>
  <c r="N49" i="1"/>
  <c r="D49" i="1"/>
  <c r="H50" i="1" l="1"/>
  <c r="J50" i="1" s="1"/>
  <c r="V50" i="1"/>
  <c r="W50" i="1" s="1"/>
  <c r="X50" i="1" s="1"/>
  <c r="L50" i="1" s="1"/>
  <c r="I50" i="1"/>
  <c r="N50" i="1"/>
  <c r="K50" i="1" l="1"/>
  <c r="M50" i="1" s="1"/>
  <c r="R50" i="1" l="1"/>
  <c r="C50" i="1"/>
  <c r="D50" i="1"/>
</calcChain>
</file>

<file path=xl/sharedStrings.xml><?xml version="1.0" encoding="utf-8"?>
<sst xmlns="http://schemas.openxmlformats.org/spreadsheetml/2006/main" count="30" uniqueCount="28">
  <si>
    <t>Original Balance</t>
  </si>
  <si>
    <t>Term</t>
  </si>
  <si>
    <t>Period</t>
  </si>
  <si>
    <t>Balance</t>
  </si>
  <si>
    <t>Gross Interest</t>
  </si>
  <si>
    <t>SMM</t>
  </si>
  <si>
    <t>MDR</t>
  </si>
  <si>
    <t>Severity</t>
  </si>
  <si>
    <t>Loss Lag</t>
  </si>
  <si>
    <t>Prepay Principal</t>
  </si>
  <si>
    <t>Sched Princ</t>
  </si>
  <si>
    <t>Performing Bal</t>
  </si>
  <si>
    <t>Survival Factor</t>
  </si>
  <si>
    <t>Surviving Sched Pmt</t>
  </si>
  <si>
    <t>Orig Sched Pmt</t>
  </si>
  <si>
    <t>Interest</t>
  </si>
  <si>
    <t>Orig Sched Princ</t>
  </si>
  <si>
    <t>Ending Sched Balance</t>
  </si>
  <si>
    <t>Principal</t>
  </si>
  <si>
    <t>Defaulted Bal</t>
  </si>
  <si>
    <t>Loan Gross Rate</t>
  </si>
  <si>
    <t>Default Amount</t>
  </si>
  <si>
    <t>Liquidation</t>
  </si>
  <si>
    <t>Recovery</t>
  </si>
  <si>
    <t>Net Loss</t>
  </si>
  <si>
    <t>Gross Cashflow</t>
  </si>
  <si>
    <t>Sched Pmt</t>
  </si>
  <si>
    <t>Rem 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</si>
</sst>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charset val="134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2" fontId="0" fillId="2" borderId="0" xfId="0" applyNumberFormat="1" applyFill="1"/>
    <xf numFmtId="2" fontId="0" fillId="0" borderId="0" xfId="0" applyNumberFormat="1"/>
    <xf numFmtId="2" fontId="0" fillId="3" borderId="0" xfId="0" applyNumberFormat="1" applyFill="1"/>
    <xf numFmtId="0" fontId="0" fillId="4" borderId="0" xfId="0" applyFill="1"/>
    <xf numFmtId="2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55843-1880-4EAF-8E7E-1C79BFA3746B}">
  <dimension ref="A5:X53"/>
  <sheetViews>
    <sheetView tabSelected="1" topLeftCell="E25" zoomScale="85" zoomScaleNormal="85" workbookViewId="0">
      <selection activeCell="M61" sqref="M61"/>
    </sheetView>
  </sheetViews>
  <sheetFormatPr defaultRowHeight="14.25"/>
  <cols>
    <col min="1" max="2" width="25.53125" customWidth="1"/>
    <col min="3" max="3" width="18" customWidth="1"/>
    <col min="4" max="4" width="19.59765625" customWidth="1"/>
    <col min="5" max="10" width="18" customWidth="1"/>
    <col min="11" max="11" width="19.33203125" customWidth="1"/>
    <col min="12" max="14" width="18" customWidth="1"/>
    <col min="15" max="15" width="13.73046875" customWidth="1"/>
    <col min="16" max="16" width="11.06640625" customWidth="1"/>
    <col min="17" max="17" width="14.1328125" customWidth="1"/>
    <col min="18" max="18" width="15.33203125" customWidth="1"/>
    <col min="19" max="19" width="12.86328125" bestFit="1" customWidth="1"/>
    <col min="20" max="20" width="15.6640625" bestFit="1" customWidth="1"/>
    <col min="21" max="21" width="17.53125" bestFit="1" customWidth="1"/>
    <col min="22" max="22" width="9.46484375" customWidth="1"/>
    <col min="23" max="23" width="14.1328125" bestFit="1" customWidth="1"/>
    <col min="24" max="24" width="18.46484375" bestFit="1" customWidth="1"/>
  </cols>
  <sheetData>
    <row r="5" spans="1:24">
      <c r="C5" t="s">
        <v>0</v>
      </c>
      <c r="D5">
        <v>6000</v>
      </c>
    </row>
    <row r="6" spans="1:24">
      <c r="C6" t="s">
        <v>1</v>
      </c>
      <c r="D6">
        <v>36</v>
      </c>
    </row>
    <row r="7" spans="1:24">
      <c r="C7" t="s">
        <v>7</v>
      </c>
      <c r="D7">
        <v>70</v>
      </c>
    </row>
    <row r="8" spans="1:24">
      <c r="C8" t="s">
        <v>8</v>
      </c>
      <c r="D8">
        <v>3</v>
      </c>
    </row>
    <row r="9" spans="1:24">
      <c r="C9" t="s">
        <v>6</v>
      </c>
      <c r="D9">
        <v>2</v>
      </c>
    </row>
    <row r="10" spans="1:24">
      <c r="C10" t="s">
        <v>5</v>
      </c>
      <c r="D10">
        <v>2</v>
      </c>
    </row>
    <row r="13" spans="1:24">
      <c r="A13" t="s">
        <v>2</v>
      </c>
      <c r="B13" t="s">
        <v>27</v>
      </c>
      <c r="C13" s="2" t="s">
        <v>3</v>
      </c>
      <c r="D13" s="2" t="s">
        <v>11</v>
      </c>
      <c r="E13" s="2" t="s">
        <v>20</v>
      </c>
      <c r="F13" s="2" t="s">
        <v>6</v>
      </c>
      <c r="G13" s="2" t="s">
        <v>5</v>
      </c>
      <c r="H13" s="2" t="s">
        <v>21</v>
      </c>
      <c r="I13" s="2" t="s">
        <v>26</v>
      </c>
      <c r="J13" s="2" t="s">
        <v>4</v>
      </c>
      <c r="K13" s="2" t="s">
        <v>10</v>
      </c>
      <c r="L13" s="2" t="s">
        <v>9</v>
      </c>
      <c r="M13" s="2" t="s">
        <v>18</v>
      </c>
      <c r="N13" s="2" t="s">
        <v>19</v>
      </c>
      <c r="O13" s="2" t="s">
        <v>22</v>
      </c>
      <c r="P13" s="2" t="s">
        <v>23</v>
      </c>
      <c r="Q13" s="2" t="s">
        <v>24</v>
      </c>
      <c r="R13" s="2" t="s">
        <v>25</v>
      </c>
      <c r="S13" s="3" t="s">
        <v>12</v>
      </c>
      <c r="T13" s="3" t="s">
        <v>14</v>
      </c>
      <c r="U13" s="3" t="s">
        <v>13</v>
      </c>
      <c r="V13" s="3" t="s">
        <v>15</v>
      </c>
      <c r="W13" s="3" t="s">
        <v>16</v>
      </c>
      <c r="X13" s="3" t="s">
        <v>17</v>
      </c>
    </row>
    <row r="14" spans="1:24">
      <c r="A14">
        <v>0</v>
      </c>
      <c r="B14">
        <f>$D$6-A14</f>
        <v>36</v>
      </c>
      <c r="C14" s="5">
        <f>$D$5</f>
        <v>6000</v>
      </c>
      <c r="D14" s="5">
        <f>$D$5</f>
        <v>6000</v>
      </c>
      <c r="E14" s="5"/>
      <c r="F14" s="5"/>
      <c r="G14" s="5"/>
      <c r="H14" s="5"/>
      <c r="I14" s="5"/>
      <c r="J14" s="5"/>
      <c r="K14" s="5"/>
      <c r="L14" s="5"/>
      <c r="M14" s="5"/>
      <c r="N14" s="5">
        <v>0</v>
      </c>
      <c r="O14" s="5"/>
      <c r="P14" s="5"/>
      <c r="Q14" s="5"/>
      <c r="R14" s="5"/>
      <c r="S14" s="1"/>
      <c r="T14" s="1"/>
      <c r="U14" s="1"/>
      <c r="V14" s="1"/>
      <c r="W14" s="1"/>
      <c r="X14" s="1"/>
    </row>
    <row r="15" spans="1:24">
      <c r="A15">
        <v>1</v>
      </c>
      <c r="B15">
        <f t="shared" ref="B15:B50" si="0">$D$6-A15</f>
        <v>35</v>
      </c>
      <c r="C15" s="5">
        <f>C14-M15-Q15</f>
        <v>5734.6399594523446</v>
      </c>
      <c r="D15" s="5">
        <f>D14-H15-M15+P15</f>
        <v>5614.6399594523446</v>
      </c>
      <c r="E15" s="5">
        <v>6.49</v>
      </c>
      <c r="F15" s="5">
        <f>$D$9</f>
        <v>2</v>
      </c>
      <c r="G15" s="5">
        <f>$D$10</f>
        <v>2</v>
      </c>
      <c r="H15" s="5">
        <f>D14*F15/100</f>
        <v>120</v>
      </c>
      <c r="I15" s="5">
        <f>(D14-H15)*(E15/1200)/(1-(1+E15/1200)^(-B14))</f>
        <v>180.1893747257312</v>
      </c>
      <c r="J15" s="5">
        <f t="shared" ref="J15:J50" si="1">(D14-H15)*E15/1200</f>
        <v>31.801000000000002</v>
      </c>
      <c r="K15" s="5">
        <f>I15-J15</f>
        <v>148.38837472573118</v>
      </c>
      <c r="L15" s="5">
        <f>X15*G15/100</f>
        <v>116.97166582192385</v>
      </c>
      <c r="M15" s="5">
        <f>K15+L15+P15</f>
        <v>265.36004054765505</v>
      </c>
      <c r="N15" s="5">
        <f>N14+H15-O15</f>
        <v>120</v>
      </c>
      <c r="O15" s="6">
        <v>0</v>
      </c>
      <c r="P15" s="5">
        <f>O15*(1-$D$7)/100</f>
        <v>0</v>
      </c>
      <c r="Q15" s="5">
        <f>O15-P15</f>
        <v>0</v>
      </c>
      <c r="R15" s="5">
        <f>M15+J15</f>
        <v>297.16104054765503</v>
      </c>
      <c r="S15" s="4">
        <v>1</v>
      </c>
      <c r="T15" s="4">
        <f>$D$5 * (E15/1200) / (1-(1+E15/1200)^(-$D$6))</f>
        <v>183.86670890380734</v>
      </c>
      <c r="U15" s="4">
        <f>S15*T15</f>
        <v>183.86670890380734</v>
      </c>
      <c r="V15" s="1">
        <f>D14*E15/1200</f>
        <v>32.450000000000003</v>
      </c>
      <c r="W15" s="4">
        <f>U15-V15</f>
        <v>151.41670890380732</v>
      </c>
      <c r="X15" s="4">
        <f>D14-W15</f>
        <v>5848.5832910961926</v>
      </c>
    </row>
    <row r="16" spans="1:24">
      <c r="A16">
        <v>2</v>
      </c>
      <c r="B16">
        <f t="shared" si="0"/>
        <v>34</v>
      </c>
      <c r="C16" s="5">
        <f t="shared" ref="C16:C21" si="2">C15-M16-Q16</f>
        <v>5482.0468120070254</v>
      </c>
      <c r="D16" s="5">
        <f t="shared" ref="D16:D21" si="3">D15-H16-M16+P16</f>
        <v>5249.7540128179789</v>
      </c>
      <c r="E16" s="5">
        <v>6.49</v>
      </c>
      <c r="F16" s="5">
        <f t="shared" ref="F16:F50" si="4">$D$9</f>
        <v>2</v>
      </c>
      <c r="G16" s="5">
        <f t="shared" ref="G16:G50" si="5">$D$10</f>
        <v>2</v>
      </c>
      <c r="H16" s="5">
        <f t="shared" ref="H16:H50" si="6">D15*F16/100</f>
        <v>112.29279918904689</v>
      </c>
      <c r="I16" s="5">
        <f t="shared" ref="I16:I50" si="7">(D15-H16)*(E16/1200)/(1-(1+E16/1200)^(-B15))</f>
        <v>172.98179973670204</v>
      </c>
      <c r="J16" s="5">
        <f t="shared" si="1"/>
        <v>29.758527558424007</v>
      </c>
      <c r="K16" s="5">
        <f t="shared" ref="K16:K50" si="8">I16-J16</f>
        <v>143.22327217827802</v>
      </c>
      <c r="L16" s="5">
        <f t="shared" ref="L16:L50" si="9">X16*G16/100</f>
        <v>109.36987526704122</v>
      </c>
      <c r="M16" s="5">
        <f t="shared" ref="M16:M50" si="10">K16+L16+P16</f>
        <v>252.59314744531923</v>
      </c>
      <c r="N16" s="5">
        <f t="shared" ref="N16:N50" si="11">N15+H16-O16</f>
        <v>232.29279918904689</v>
      </c>
      <c r="O16" s="6">
        <v>0</v>
      </c>
      <c r="P16" s="5">
        <f t="shared" ref="P16:P17" si="12">O16*(1-$D$7)/100</f>
        <v>0</v>
      </c>
      <c r="Q16" s="5">
        <f t="shared" ref="Q16:Q50" si="13">O16-P16</f>
        <v>0</v>
      </c>
      <c r="R16" s="5">
        <f t="shared" ref="R16:R50" si="14">M16+J16</f>
        <v>282.35167500374325</v>
      </c>
      <c r="S16" s="4">
        <f>S15*(1-(F16+G16)/100)</f>
        <v>0.96</v>
      </c>
      <c r="T16" s="4">
        <f t="shared" ref="T16:T50" si="15">$D$5 * (E16/1200) / (1-(1+E16/1200)^(-$D$6))</f>
        <v>183.86670890380734</v>
      </c>
      <c r="U16" s="4">
        <f t="shared" ref="U16:U50" si="16">S16*T16</f>
        <v>176.51204054765503</v>
      </c>
      <c r="V16" s="1">
        <f t="shared" ref="V16:V50" si="17">D15*E16/1200</f>
        <v>30.36584444737143</v>
      </c>
      <c r="W16" s="4">
        <f t="shared" ref="W16:W50" si="18">U16-V16</f>
        <v>146.14619610028359</v>
      </c>
      <c r="X16" s="4">
        <f t="shared" ref="X16:X50" si="19">D15-W16</f>
        <v>5468.4937633520613</v>
      </c>
    </row>
    <row r="17" spans="1:24">
      <c r="A17">
        <v>3</v>
      </c>
      <c r="B17">
        <f t="shared" si="0"/>
        <v>33</v>
      </c>
      <c r="C17" s="5">
        <f t="shared" si="2"/>
        <v>5241.6349580164979</v>
      </c>
      <c r="D17" s="5">
        <f t="shared" si="3"/>
        <v>4904.3470785710915</v>
      </c>
      <c r="E17" s="5">
        <v>6.49</v>
      </c>
      <c r="F17" s="5">
        <f t="shared" si="4"/>
        <v>2</v>
      </c>
      <c r="G17" s="5">
        <f t="shared" si="5"/>
        <v>2</v>
      </c>
      <c r="H17" s="5">
        <f t="shared" si="6"/>
        <v>104.99508025635959</v>
      </c>
      <c r="I17" s="5">
        <f t="shared" si="7"/>
        <v>166.06252774723373</v>
      </c>
      <c r="J17" s="5">
        <f t="shared" si="1"/>
        <v>27.824571226937422</v>
      </c>
      <c r="K17" s="5">
        <f t="shared" si="8"/>
        <v>138.23795652029631</v>
      </c>
      <c r="L17" s="5">
        <f t="shared" si="9"/>
        <v>102.17389747023108</v>
      </c>
      <c r="M17" s="5">
        <f t="shared" si="10"/>
        <v>240.41185399052739</v>
      </c>
      <c r="N17" s="5">
        <f t="shared" si="11"/>
        <v>337.28787944540647</v>
      </c>
      <c r="O17" s="6">
        <v>0</v>
      </c>
      <c r="P17" s="5">
        <f t="shared" si="12"/>
        <v>0</v>
      </c>
      <c r="Q17" s="5">
        <f t="shared" si="13"/>
        <v>0</v>
      </c>
      <c r="R17" s="5">
        <f t="shared" si="14"/>
        <v>268.23642521746478</v>
      </c>
      <c r="S17" s="4">
        <f t="shared" ref="S17:S50" si="20">S16*(1-(F17+G17)/100)</f>
        <v>0.92159999999999997</v>
      </c>
      <c r="T17" s="4">
        <f t="shared" si="15"/>
        <v>183.86670890380734</v>
      </c>
      <c r="U17" s="4">
        <f t="shared" si="16"/>
        <v>169.45155892574883</v>
      </c>
      <c r="V17" s="1">
        <f t="shared" si="17"/>
        <v>28.392419619323906</v>
      </c>
      <c r="W17" s="4">
        <f t="shared" si="18"/>
        <v>141.05913930642492</v>
      </c>
      <c r="X17" s="4">
        <f t="shared" si="19"/>
        <v>5108.6948735115539</v>
      </c>
    </row>
    <row r="18" spans="1:24">
      <c r="A18">
        <v>4</v>
      </c>
      <c r="B18">
        <f t="shared" si="0"/>
        <v>32</v>
      </c>
      <c r="C18" s="5">
        <f t="shared" si="2"/>
        <v>4892.8448297710474</v>
      </c>
      <c r="D18" s="5">
        <f t="shared" si="3"/>
        <v>4577.4700087542196</v>
      </c>
      <c r="E18" s="5">
        <v>6.49</v>
      </c>
      <c r="F18" s="5">
        <f t="shared" si="4"/>
        <v>2</v>
      </c>
      <c r="G18" s="5">
        <f t="shared" si="5"/>
        <v>2</v>
      </c>
      <c r="H18" s="5">
        <f t="shared" si="6"/>
        <v>98.086941571421832</v>
      </c>
      <c r="I18" s="5">
        <f t="shared" si="7"/>
        <v>159.42002663734448</v>
      </c>
      <c r="J18" s="5">
        <f t="shared" si="1"/>
        <v>25.993856907606549</v>
      </c>
      <c r="K18" s="5">
        <f t="shared" si="8"/>
        <v>133.42616972973792</v>
      </c>
      <c r="L18" s="5">
        <f t="shared" si="9"/>
        <v>95.363958515712895</v>
      </c>
      <c r="M18" s="5">
        <f t="shared" si="10"/>
        <v>264.79012824545083</v>
      </c>
      <c r="N18" s="5">
        <f t="shared" si="11"/>
        <v>315.37482101682832</v>
      </c>
      <c r="O18" s="5">
        <f>H15</f>
        <v>120</v>
      </c>
      <c r="P18" s="5">
        <f>O18*(1-$D$7/100)</f>
        <v>36.000000000000007</v>
      </c>
      <c r="Q18" s="5">
        <f t="shared" si="13"/>
        <v>84</v>
      </c>
      <c r="R18" s="5">
        <f t="shared" si="14"/>
        <v>290.78398515305736</v>
      </c>
      <c r="S18" s="4">
        <f t="shared" si="20"/>
        <v>0.88473599999999997</v>
      </c>
      <c r="T18" s="4">
        <f t="shared" si="15"/>
        <v>183.86670890380734</v>
      </c>
      <c r="U18" s="4">
        <f t="shared" si="16"/>
        <v>162.67349656871889</v>
      </c>
      <c r="V18" s="1">
        <f t="shared" si="17"/>
        <v>26.524343783271988</v>
      </c>
      <c r="W18" s="4">
        <f t="shared" si="18"/>
        <v>136.14915278544692</v>
      </c>
      <c r="X18" s="4">
        <f t="shared" si="19"/>
        <v>4768.1979257856447</v>
      </c>
    </row>
    <row r="19" spans="1:24">
      <c r="A19">
        <v>5</v>
      </c>
      <c r="B19">
        <f t="shared" si="0"/>
        <v>31</v>
      </c>
      <c r="C19" s="5">
        <f t="shared" si="2"/>
        <v>4562.8489602546369</v>
      </c>
      <c r="D19" s="5">
        <f t="shared" si="3"/>
        <v>4268.2175382517726</v>
      </c>
      <c r="E19" s="5">
        <v>6.49</v>
      </c>
      <c r="F19" s="5">
        <f t="shared" si="4"/>
        <v>2</v>
      </c>
      <c r="G19" s="5">
        <f t="shared" si="5"/>
        <v>2</v>
      </c>
      <c r="H19" s="5">
        <f t="shared" si="6"/>
        <v>91.549400175084386</v>
      </c>
      <c r="I19" s="5">
        <f t="shared" si="7"/>
        <v>153.04322557185063</v>
      </c>
      <c r="J19" s="5">
        <f t="shared" si="1"/>
        <v>24.261353958065492</v>
      </c>
      <c r="K19" s="5">
        <f t="shared" si="8"/>
        <v>128.78187161378514</v>
      </c>
      <c r="L19" s="5">
        <f t="shared" si="9"/>
        <v>88.921198713578576</v>
      </c>
      <c r="M19" s="5">
        <f t="shared" si="10"/>
        <v>251.3909100840778</v>
      </c>
      <c r="N19" s="5">
        <f t="shared" si="11"/>
        <v>294.6314220028658</v>
      </c>
      <c r="O19" s="5">
        <f t="shared" ref="O19:O50" si="21">H16</f>
        <v>112.29279918904689</v>
      </c>
      <c r="P19" s="5">
        <f t="shared" ref="P19:P50" si="22">O19*(1-$D$7/100)</f>
        <v>33.687839756714069</v>
      </c>
      <c r="Q19" s="5">
        <f t="shared" si="13"/>
        <v>78.604959432332819</v>
      </c>
      <c r="R19" s="5">
        <f t="shared" si="14"/>
        <v>275.65226404214332</v>
      </c>
      <c r="S19" s="4">
        <f t="shared" si="20"/>
        <v>0.84934655999999997</v>
      </c>
      <c r="T19" s="4">
        <f t="shared" si="15"/>
        <v>183.86670890380734</v>
      </c>
      <c r="U19" s="4">
        <f t="shared" si="16"/>
        <v>156.16655670597012</v>
      </c>
      <c r="V19" s="1">
        <f t="shared" si="17"/>
        <v>24.756483630679071</v>
      </c>
      <c r="W19" s="4">
        <f t="shared" si="18"/>
        <v>131.41007307529105</v>
      </c>
      <c r="X19" s="4">
        <f t="shared" si="19"/>
        <v>4446.0599356789289</v>
      </c>
    </row>
    <row r="20" spans="1:24">
      <c r="A20">
        <v>6</v>
      </c>
      <c r="B20">
        <f t="shared" si="0"/>
        <v>30</v>
      </c>
      <c r="C20" s="5">
        <f t="shared" si="2"/>
        <v>4250.727016031623</v>
      </c>
      <c r="D20" s="5">
        <f t="shared" si="3"/>
        <v>3975.7263235200821</v>
      </c>
      <c r="E20" s="5">
        <v>6.49</v>
      </c>
      <c r="F20" s="5">
        <f t="shared" si="4"/>
        <v>2</v>
      </c>
      <c r="G20" s="5">
        <f t="shared" si="5"/>
        <v>2</v>
      </c>
      <c r="H20" s="5">
        <f t="shared" si="6"/>
        <v>85.364350765035454</v>
      </c>
      <c r="I20" s="5">
        <f t="shared" si="7"/>
        <v>146.92149654897682</v>
      </c>
      <c r="J20" s="5">
        <f t="shared" si="1"/>
        <v>22.622264322324103</v>
      </c>
      <c r="K20" s="5">
        <f t="shared" si="8"/>
        <v>124.29923222665272</v>
      </c>
      <c r="L20" s="5">
        <f t="shared" si="9"/>
        <v>82.827631740001721</v>
      </c>
      <c r="M20" s="5">
        <f t="shared" si="10"/>
        <v>238.62538804356231</v>
      </c>
      <c r="N20" s="5">
        <f t="shared" si="11"/>
        <v>275.00069251154167</v>
      </c>
      <c r="O20" s="5">
        <f t="shared" si="21"/>
        <v>104.99508025635959</v>
      </c>
      <c r="P20" s="5">
        <f t="shared" si="22"/>
        <v>31.498524076907881</v>
      </c>
      <c r="Q20" s="5">
        <f t="shared" si="13"/>
        <v>73.496556179451701</v>
      </c>
      <c r="R20" s="5">
        <f t="shared" si="14"/>
        <v>261.24765236588644</v>
      </c>
      <c r="S20" s="4">
        <f t="shared" si="20"/>
        <v>0.81537269759999997</v>
      </c>
      <c r="T20" s="4">
        <f t="shared" si="15"/>
        <v>183.86670890380734</v>
      </c>
      <c r="U20" s="4">
        <f t="shared" si="16"/>
        <v>149.91989443773133</v>
      </c>
      <c r="V20" s="1">
        <f t="shared" si="17"/>
        <v>23.083943186045005</v>
      </c>
      <c r="W20" s="4">
        <f t="shared" si="18"/>
        <v>126.83595125168632</v>
      </c>
      <c r="X20" s="4">
        <f t="shared" si="19"/>
        <v>4141.3815870000863</v>
      </c>
    </row>
    <row r="21" spans="1:24">
      <c r="A21">
        <v>7</v>
      </c>
      <c r="B21">
        <f t="shared" si="0"/>
        <v>29</v>
      </c>
      <c r="C21" s="5">
        <f t="shared" si="2"/>
        <v>3955.6013443477027</v>
      </c>
      <c r="D21" s="5">
        <f t="shared" si="3"/>
        <v>3699.1730669371818</v>
      </c>
      <c r="E21" s="5">
        <v>6.49</v>
      </c>
      <c r="F21" s="5">
        <f t="shared" si="4"/>
        <v>2</v>
      </c>
      <c r="G21" s="5">
        <f t="shared" si="5"/>
        <v>2</v>
      </c>
      <c r="H21" s="5">
        <f t="shared" si="6"/>
        <v>79.514526470401648</v>
      </c>
      <c r="I21" s="5">
        <f t="shared" si="7"/>
        <v>141.0446366870176</v>
      </c>
      <c r="J21" s="5">
        <f t="shared" si="1"/>
        <v>21.072012135710356</v>
      </c>
      <c r="K21" s="5">
        <f t="shared" si="8"/>
        <v>119.97262455130725</v>
      </c>
      <c r="L21" s="5">
        <f t="shared" si="9"/>
        <v>77.066105561191293</v>
      </c>
      <c r="M21" s="5">
        <f t="shared" si="10"/>
        <v>226.4648125839251</v>
      </c>
      <c r="N21" s="5">
        <f t="shared" si="11"/>
        <v>256.4282774105215</v>
      </c>
      <c r="O21" s="5">
        <f t="shared" si="21"/>
        <v>98.086941571421832</v>
      </c>
      <c r="P21" s="5">
        <f t="shared" si="22"/>
        <v>29.426082471426554</v>
      </c>
      <c r="Q21" s="5">
        <f t="shared" si="13"/>
        <v>68.660859099995278</v>
      </c>
      <c r="R21" s="5">
        <f t="shared" si="14"/>
        <v>247.53682471963546</v>
      </c>
      <c r="S21" s="4">
        <f t="shared" si="20"/>
        <v>0.78275778969599996</v>
      </c>
      <c r="T21" s="4">
        <f t="shared" si="15"/>
        <v>183.86670890380734</v>
      </c>
      <c r="U21" s="4">
        <f t="shared" si="16"/>
        <v>143.92309866022205</v>
      </c>
      <c r="V21" s="1">
        <f t="shared" si="17"/>
        <v>21.502053199704445</v>
      </c>
      <c r="W21" s="4">
        <f t="shared" si="18"/>
        <v>122.4210454605176</v>
      </c>
      <c r="X21" s="4">
        <f t="shared" si="19"/>
        <v>3853.3052780595644</v>
      </c>
    </row>
    <row r="22" spans="1:24">
      <c r="A22">
        <v>8</v>
      </c>
      <c r="B22">
        <f t="shared" si="0"/>
        <v>28</v>
      </c>
      <c r="C22" s="5">
        <f t="shared" ref="C22:C53" si="23">C21-M22-Q22</f>
        <v>3676.635061672152</v>
      </c>
      <c r="D22" s="5">
        <f t="shared" ref="D22:D50" si="24">D21-H22-M22+P22</f>
        <v>3437.7727230979717</v>
      </c>
      <c r="E22" s="5">
        <v>6.49</v>
      </c>
      <c r="F22" s="5">
        <f t="shared" si="4"/>
        <v>2</v>
      </c>
      <c r="G22" s="5">
        <f t="shared" si="5"/>
        <v>2</v>
      </c>
      <c r="H22" s="5">
        <f t="shared" si="6"/>
        <v>73.983461338743638</v>
      </c>
      <c r="I22" s="5">
        <f t="shared" si="7"/>
        <v>135.4028512195369</v>
      </c>
      <c r="J22" s="5">
        <f t="shared" si="1"/>
        <v>19.606233783611554</v>
      </c>
      <c r="K22" s="5">
        <f t="shared" si="8"/>
        <v>115.79661743592534</v>
      </c>
      <c r="L22" s="5">
        <f t="shared" si="9"/>
        <v>71.620265064541087</v>
      </c>
      <c r="M22" s="5">
        <f t="shared" si="10"/>
        <v>214.88170255299175</v>
      </c>
      <c r="N22" s="5">
        <f t="shared" si="11"/>
        <v>238.8623385741808</v>
      </c>
      <c r="O22" s="5">
        <f t="shared" si="21"/>
        <v>91.549400175084386</v>
      </c>
      <c r="P22" s="5">
        <f t="shared" si="22"/>
        <v>27.464820052525319</v>
      </c>
      <c r="Q22" s="5">
        <f t="shared" si="13"/>
        <v>64.084580122559061</v>
      </c>
      <c r="R22" s="5">
        <f t="shared" si="14"/>
        <v>234.4879363366033</v>
      </c>
      <c r="S22" s="4">
        <f t="shared" si="20"/>
        <v>0.75144747810815993</v>
      </c>
      <c r="T22" s="4">
        <f t="shared" si="15"/>
        <v>183.86670890380734</v>
      </c>
      <c r="U22" s="4">
        <f t="shared" si="16"/>
        <v>138.16617471381318</v>
      </c>
      <c r="V22" s="1">
        <f t="shared" si="17"/>
        <v>20.006361003685257</v>
      </c>
      <c r="W22" s="4">
        <f t="shared" si="18"/>
        <v>118.15981371012792</v>
      </c>
      <c r="X22" s="4">
        <f t="shared" si="19"/>
        <v>3581.0132532270541</v>
      </c>
    </row>
    <row r="23" spans="1:24">
      <c r="A23">
        <v>9</v>
      </c>
      <c r="B23">
        <f t="shared" si="0"/>
        <v>27</v>
      </c>
      <c r="C23" s="5">
        <f t="shared" si="23"/>
        <v>3413.0302258072315</v>
      </c>
      <c r="D23" s="5">
        <f t="shared" si="24"/>
        <v>3190.7767835361274</v>
      </c>
      <c r="E23" s="5">
        <v>6.49</v>
      </c>
      <c r="F23" s="5">
        <f t="shared" si="4"/>
        <v>2</v>
      </c>
      <c r="G23" s="5">
        <f t="shared" si="5"/>
        <v>2</v>
      </c>
      <c r="H23" s="5">
        <f t="shared" si="6"/>
        <v>68.755454461959431</v>
      </c>
      <c r="I23" s="5">
        <f t="shared" si="7"/>
        <v>129.9867371707553</v>
      </c>
      <c r="J23" s="5">
        <f t="shared" si="1"/>
        <v>18.220768394539768</v>
      </c>
      <c r="K23" s="5">
        <f t="shared" si="8"/>
        <v>111.76596877621554</v>
      </c>
      <c r="L23" s="5">
        <f t="shared" si="9"/>
        <v>66.47451632366932</v>
      </c>
      <c r="M23" s="5">
        <f t="shared" si="10"/>
        <v>203.84979032939549</v>
      </c>
      <c r="N23" s="5">
        <f t="shared" si="11"/>
        <v>222.2534422711048</v>
      </c>
      <c r="O23" s="5">
        <f t="shared" si="21"/>
        <v>85.364350765035454</v>
      </c>
      <c r="P23" s="5">
        <f t="shared" si="22"/>
        <v>25.609305229510639</v>
      </c>
      <c r="Q23" s="5">
        <f t="shared" si="13"/>
        <v>59.755045535524815</v>
      </c>
      <c r="R23" s="5">
        <f t="shared" si="14"/>
        <v>222.07055872393525</v>
      </c>
      <c r="S23" s="4">
        <f t="shared" si="20"/>
        <v>0.72138957898383349</v>
      </c>
      <c r="T23" s="4">
        <f t="shared" si="15"/>
        <v>183.86670890380734</v>
      </c>
      <c r="U23" s="4">
        <f t="shared" si="16"/>
        <v>132.63952772526065</v>
      </c>
      <c r="V23" s="1">
        <f t="shared" si="17"/>
        <v>18.592620810754863</v>
      </c>
      <c r="W23" s="4">
        <f t="shared" si="18"/>
        <v>114.04690691450578</v>
      </c>
      <c r="X23" s="4">
        <f t="shared" si="19"/>
        <v>3323.7258161834661</v>
      </c>
    </row>
    <row r="24" spans="1:24">
      <c r="A24">
        <v>10</v>
      </c>
      <c r="B24">
        <f t="shared" si="0"/>
        <v>26</v>
      </c>
      <c r="C24" s="5">
        <f t="shared" si="23"/>
        <v>3164.0260879746265</v>
      </c>
      <c r="D24" s="5">
        <f t="shared" si="24"/>
        <v>2957.4716365032018</v>
      </c>
      <c r="E24" s="5">
        <v>6.49</v>
      </c>
      <c r="F24" s="5">
        <f t="shared" si="4"/>
        <v>2</v>
      </c>
      <c r="G24" s="5">
        <f t="shared" si="5"/>
        <v>2</v>
      </c>
      <c r="H24" s="5">
        <f t="shared" si="6"/>
        <v>63.815535670722547</v>
      </c>
      <c r="I24" s="5">
        <f t="shared" si="7"/>
        <v>124.78726768392522</v>
      </c>
      <c r="J24" s="5">
        <f t="shared" si="1"/>
        <v>16.911648748872064</v>
      </c>
      <c r="K24" s="5">
        <f t="shared" si="8"/>
        <v>107.87561893505315</v>
      </c>
      <c r="L24" s="5">
        <f t="shared" si="9"/>
        <v>61.613992427150031</v>
      </c>
      <c r="M24" s="5">
        <f t="shared" si="10"/>
        <v>193.34396930332369</v>
      </c>
      <c r="N24" s="5">
        <f t="shared" si="11"/>
        <v>206.55445147142572</v>
      </c>
      <c r="O24" s="5">
        <f t="shared" si="21"/>
        <v>79.514526470401648</v>
      </c>
      <c r="P24" s="5">
        <f t="shared" si="22"/>
        <v>23.854357941120497</v>
      </c>
      <c r="Q24" s="5">
        <f t="shared" si="13"/>
        <v>55.660168529281151</v>
      </c>
      <c r="R24" s="5">
        <f t="shared" si="14"/>
        <v>210.25561805219576</v>
      </c>
      <c r="S24" s="4">
        <f t="shared" si="20"/>
        <v>0.69253399582448016</v>
      </c>
      <c r="T24" s="4">
        <f t="shared" si="15"/>
        <v>183.86670890380734</v>
      </c>
      <c r="U24" s="4">
        <f t="shared" si="16"/>
        <v>127.33394661625022</v>
      </c>
      <c r="V24" s="1">
        <f t="shared" si="17"/>
        <v>17.256784437624557</v>
      </c>
      <c r="W24" s="4">
        <f t="shared" si="18"/>
        <v>110.07716217862566</v>
      </c>
      <c r="X24" s="4">
        <f t="shared" si="19"/>
        <v>3080.6996213575017</v>
      </c>
    </row>
    <row r="25" spans="1:24">
      <c r="A25">
        <v>11</v>
      </c>
      <c r="B25">
        <f t="shared" si="0"/>
        <v>25</v>
      </c>
      <c r="C25" s="5">
        <f t="shared" si="23"/>
        <v>2928.8974214410073</v>
      </c>
      <c r="D25" s="5">
        <f t="shared" si="24"/>
        <v>2737.1769985782626</v>
      </c>
      <c r="E25" s="5">
        <v>6.49</v>
      </c>
      <c r="F25" s="5">
        <f t="shared" si="4"/>
        <v>2</v>
      </c>
      <c r="G25" s="5">
        <f t="shared" si="5"/>
        <v>2</v>
      </c>
      <c r="H25" s="5">
        <f t="shared" si="6"/>
        <v>59.149432730064035</v>
      </c>
      <c r="I25" s="5">
        <f t="shared" si="7"/>
        <v>119.79577697656801</v>
      </c>
      <c r="J25" s="5">
        <f t="shared" si="1"/>
        <v>15.675092585406389</v>
      </c>
      <c r="K25" s="5">
        <f t="shared" si="8"/>
        <v>104.12068439116162</v>
      </c>
      <c r="L25" s="5">
        <f t="shared" si="9"/>
        <v>57.024520803713791</v>
      </c>
      <c r="M25" s="5">
        <f t="shared" si="10"/>
        <v>183.34024359649851</v>
      </c>
      <c r="N25" s="5">
        <f t="shared" si="11"/>
        <v>191.72042286274612</v>
      </c>
      <c r="O25" s="5">
        <f t="shared" si="21"/>
        <v>73.983461338743638</v>
      </c>
      <c r="P25" s="5">
        <f t="shared" si="22"/>
        <v>22.195038401623094</v>
      </c>
      <c r="Q25" s="5">
        <f t="shared" si="13"/>
        <v>51.788422937120544</v>
      </c>
      <c r="R25" s="5">
        <f t="shared" si="14"/>
        <v>199.0153361819049</v>
      </c>
      <c r="S25" s="4">
        <f t="shared" si="20"/>
        <v>0.66483263599150089</v>
      </c>
      <c r="T25" s="4">
        <f t="shared" si="15"/>
        <v>183.86670890380734</v>
      </c>
      <c r="U25" s="4">
        <f t="shared" si="16"/>
        <v>122.2405887516002</v>
      </c>
      <c r="V25" s="1">
        <f t="shared" si="17"/>
        <v>15.99499243408815</v>
      </c>
      <c r="W25" s="4">
        <f t="shared" si="18"/>
        <v>106.24559631751205</v>
      </c>
      <c r="X25" s="4">
        <f t="shared" si="19"/>
        <v>2851.2260401856897</v>
      </c>
    </row>
    <row r="26" spans="1:24">
      <c r="A26">
        <v>12</v>
      </c>
      <c r="B26">
        <f t="shared" si="0"/>
        <v>24</v>
      </c>
      <c r="C26" s="5">
        <f t="shared" si="23"/>
        <v>2706.952923390626</v>
      </c>
      <c r="D26" s="5">
        <f t="shared" si="24"/>
        <v>2529.244415018276</v>
      </c>
      <c r="E26" s="5">
        <v>6.49</v>
      </c>
      <c r="F26" s="5">
        <f t="shared" si="4"/>
        <v>2</v>
      </c>
      <c r="G26" s="5">
        <f t="shared" si="5"/>
        <v>2</v>
      </c>
      <c r="H26" s="5">
        <f t="shared" si="6"/>
        <v>54.743539971565248</v>
      </c>
      <c r="I26" s="5">
        <f t="shared" si="7"/>
        <v>115.0039458975054</v>
      </c>
      <c r="J26" s="5">
        <f t="shared" si="1"/>
        <v>14.507494288631223</v>
      </c>
      <c r="K26" s="5">
        <f t="shared" si="8"/>
        <v>100.49645160887418</v>
      </c>
      <c r="L26" s="5">
        <f t="shared" si="9"/>
        <v>52.692591979547409</v>
      </c>
      <c r="M26" s="5">
        <f t="shared" si="10"/>
        <v>173.81567992700943</v>
      </c>
      <c r="N26" s="5">
        <f t="shared" si="11"/>
        <v>177.70850837235193</v>
      </c>
      <c r="O26" s="5">
        <f t="shared" si="21"/>
        <v>68.755454461959431</v>
      </c>
      <c r="P26" s="5">
        <f t="shared" si="22"/>
        <v>20.626636338587833</v>
      </c>
      <c r="Q26" s="5">
        <f t="shared" si="13"/>
        <v>48.128818123371602</v>
      </c>
      <c r="R26" s="5">
        <f t="shared" si="14"/>
        <v>188.32317421564065</v>
      </c>
      <c r="S26" s="4">
        <f t="shared" si="20"/>
        <v>0.63823933055184079</v>
      </c>
      <c r="T26" s="4">
        <f t="shared" si="15"/>
        <v>183.86670890380734</v>
      </c>
      <c r="U26" s="4">
        <f t="shared" si="16"/>
        <v>117.35096520153618</v>
      </c>
      <c r="V26" s="1">
        <f t="shared" si="17"/>
        <v>14.803565600644102</v>
      </c>
      <c r="W26" s="4">
        <f t="shared" si="18"/>
        <v>102.54739960089208</v>
      </c>
      <c r="X26" s="4">
        <f t="shared" si="19"/>
        <v>2634.6295989773703</v>
      </c>
    </row>
    <row r="27" spans="1:24">
      <c r="A27">
        <v>13</v>
      </c>
      <c r="B27">
        <f t="shared" si="0"/>
        <v>23</v>
      </c>
      <c r="C27" s="5">
        <f t="shared" si="23"/>
        <v>2497.5336868925774</v>
      </c>
      <c r="D27" s="5">
        <f t="shared" si="24"/>
        <v>2333.0558258905844</v>
      </c>
      <c r="E27" s="5">
        <v>6.49</v>
      </c>
      <c r="F27" s="5">
        <f t="shared" si="4"/>
        <v>2</v>
      </c>
      <c r="G27" s="5">
        <f t="shared" si="5"/>
        <v>2</v>
      </c>
      <c r="H27" s="5">
        <f t="shared" si="6"/>
        <v>50.58488830036552</v>
      </c>
      <c r="I27" s="5">
        <f t="shared" si="7"/>
        <v>110.40378806160507</v>
      </c>
      <c r="J27" s="5">
        <f t="shared" si="1"/>
        <v>13.405416940332699</v>
      </c>
      <c r="K27" s="5">
        <f t="shared" si="8"/>
        <v>96.99837112127237</v>
      </c>
      <c r="L27" s="5">
        <f t="shared" si="9"/>
        <v>48.605329706053837</v>
      </c>
      <c r="M27" s="5">
        <f t="shared" si="10"/>
        <v>164.74836152854297</v>
      </c>
      <c r="N27" s="5">
        <f t="shared" si="11"/>
        <v>164.47786100199491</v>
      </c>
      <c r="O27" s="5">
        <f t="shared" si="21"/>
        <v>63.815535670722547</v>
      </c>
      <c r="P27" s="5">
        <f t="shared" si="22"/>
        <v>19.144660701216768</v>
      </c>
      <c r="Q27" s="5">
        <f t="shared" si="13"/>
        <v>44.670874969505775</v>
      </c>
      <c r="R27" s="5">
        <f t="shared" si="14"/>
        <v>178.15377846887566</v>
      </c>
      <c r="S27" s="4">
        <f t="shared" si="20"/>
        <v>0.61270975732976718</v>
      </c>
      <c r="T27" s="4">
        <f t="shared" si="15"/>
        <v>183.86670890380734</v>
      </c>
      <c r="U27" s="4">
        <f t="shared" si="16"/>
        <v>112.65692659347474</v>
      </c>
      <c r="V27" s="1">
        <f t="shared" si="17"/>
        <v>13.67899687789051</v>
      </c>
      <c r="W27" s="4">
        <f t="shared" si="18"/>
        <v>98.977929715584224</v>
      </c>
      <c r="X27" s="4">
        <f t="shared" si="19"/>
        <v>2430.2664853026918</v>
      </c>
    </row>
    <row r="28" spans="1:24">
      <c r="A28">
        <v>14</v>
      </c>
      <c r="B28">
        <f t="shared" si="0"/>
        <v>22</v>
      </c>
      <c r="C28" s="5">
        <f t="shared" si="23"/>
        <v>2300.0117399441788</v>
      </c>
      <c r="D28" s="5">
        <f t="shared" si="24"/>
        <v>2148.0221951544386</v>
      </c>
      <c r="E28" s="5">
        <v>6.49</v>
      </c>
      <c r="F28" s="5">
        <f t="shared" si="4"/>
        <v>2</v>
      </c>
      <c r="G28" s="5">
        <f t="shared" si="5"/>
        <v>2</v>
      </c>
      <c r="H28" s="5">
        <f t="shared" si="6"/>
        <v>46.661116517811685</v>
      </c>
      <c r="I28" s="5">
        <f t="shared" si="7"/>
        <v>105.98763653914116</v>
      </c>
      <c r="J28" s="5">
        <f t="shared" si="1"/>
        <v>12.365584719857747</v>
      </c>
      <c r="K28" s="5">
        <f t="shared" si="8"/>
        <v>93.622051819283413</v>
      </c>
      <c r="L28" s="5">
        <f t="shared" si="9"/>
        <v>44.750462399050804</v>
      </c>
      <c r="M28" s="5">
        <f t="shared" si="10"/>
        <v>156.11734403735343</v>
      </c>
      <c r="N28" s="5">
        <f t="shared" si="11"/>
        <v>151.98954478974255</v>
      </c>
      <c r="O28" s="5">
        <f t="shared" si="21"/>
        <v>59.149432730064035</v>
      </c>
      <c r="P28" s="5">
        <f t="shared" si="22"/>
        <v>17.744829819019213</v>
      </c>
      <c r="Q28" s="5">
        <f t="shared" si="13"/>
        <v>41.404602911044819</v>
      </c>
      <c r="R28" s="5">
        <f t="shared" si="14"/>
        <v>168.48292875721117</v>
      </c>
      <c r="S28" s="4">
        <f t="shared" si="20"/>
        <v>0.58820136703657644</v>
      </c>
      <c r="T28" s="4">
        <f t="shared" si="15"/>
        <v>183.86670890380734</v>
      </c>
      <c r="U28" s="4">
        <f t="shared" si="16"/>
        <v>108.15064952973573</v>
      </c>
      <c r="V28" s="1">
        <f t="shared" si="17"/>
        <v>12.617943591691578</v>
      </c>
      <c r="W28" s="4">
        <f t="shared" si="18"/>
        <v>95.53270593804416</v>
      </c>
      <c r="X28" s="4">
        <f t="shared" si="19"/>
        <v>2237.5231199525401</v>
      </c>
    </row>
    <row r="29" spans="1:24">
      <c r="A29">
        <v>15</v>
      </c>
      <c r="B29">
        <f t="shared" si="0"/>
        <v>21</v>
      </c>
      <c r="C29" s="5">
        <f t="shared" si="23"/>
        <v>2113.788648700162</v>
      </c>
      <c r="D29" s="5">
        <f t="shared" si="24"/>
        <v>1973.5821999788984</v>
      </c>
      <c r="E29" s="5">
        <v>6.49</v>
      </c>
      <c r="F29" s="5">
        <f t="shared" si="4"/>
        <v>2</v>
      </c>
      <c r="G29" s="5">
        <f t="shared" si="5"/>
        <v>2</v>
      </c>
      <c r="H29" s="5">
        <f t="shared" si="6"/>
        <v>42.960443903088773</v>
      </c>
      <c r="I29" s="5">
        <f t="shared" si="7"/>
        <v>101.74813107757542</v>
      </c>
      <c r="J29" s="5">
        <f t="shared" si="1"/>
        <v>11.384875638017718</v>
      </c>
      <c r="K29" s="5">
        <f t="shared" si="8"/>
        <v>90.363255439557705</v>
      </c>
      <c r="L29" s="5">
        <f t="shared" si="9"/>
        <v>41.116295832893719</v>
      </c>
      <c r="M29" s="5">
        <f t="shared" si="10"/>
        <v>147.90261326392101</v>
      </c>
      <c r="N29" s="5">
        <f t="shared" si="11"/>
        <v>140.20644872126607</v>
      </c>
      <c r="O29" s="5">
        <f t="shared" si="21"/>
        <v>54.743539971565248</v>
      </c>
      <c r="P29" s="5">
        <f t="shared" si="22"/>
        <v>16.423061991469577</v>
      </c>
      <c r="Q29" s="5">
        <f t="shared" si="13"/>
        <v>38.320477980095674</v>
      </c>
      <c r="R29" s="5">
        <f t="shared" si="14"/>
        <v>159.28748890193873</v>
      </c>
      <c r="S29" s="4">
        <f t="shared" si="20"/>
        <v>0.56467331235511331</v>
      </c>
      <c r="T29" s="4">
        <f t="shared" si="15"/>
        <v>183.86670890380734</v>
      </c>
      <c r="U29" s="4">
        <f t="shared" si="16"/>
        <v>103.8246235485463</v>
      </c>
      <c r="V29" s="1">
        <f t="shared" si="17"/>
        <v>11.617220038793588</v>
      </c>
      <c r="W29" s="4">
        <f t="shared" si="18"/>
        <v>92.207403509752709</v>
      </c>
      <c r="X29" s="4">
        <f t="shared" si="19"/>
        <v>2055.814791644686</v>
      </c>
    </row>
    <row r="30" spans="1:24">
      <c r="A30">
        <v>16</v>
      </c>
      <c r="B30">
        <f t="shared" si="0"/>
        <v>20</v>
      </c>
      <c r="C30" s="5">
        <f t="shared" si="23"/>
        <v>1938.2941821201687</v>
      </c>
      <c r="D30" s="5">
        <f t="shared" si="24"/>
        <v>1809.2009776996927</v>
      </c>
      <c r="E30" s="5">
        <v>6.49</v>
      </c>
      <c r="F30" s="5">
        <f t="shared" si="4"/>
        <v>2</v>
      </c>
      <c r="G30" s="5">
        <f t="shared" si="5"/>
        <v>2</v>
      </c>
      <c r="H30" s="5">
        <f t="shared" si="6"/>
        <v>39.471643999577971</v>
      </c>
      <c r="I30" s="5">
        <f t="shared" si="7"/>
        <v>97.678205834472294</v>
      </c>
      <c r="J30" s="5">
        <f t="shared" si="1"/>
        <v>10.460314590254825</v>
      </c>
      <c r="K30" s="5">
        <f t="shared" si="8"/>
        <v>87.217891244217469</v>
      </c>
      <c r="L30" s="5">
        <f t="shared" si="9"/>
        <v>37.691687035410261</v>
      </c>
      <c r="M30" s="5">
        <f t="shared" si="10"/>
        <v>140.08504476973741</v>
      </c>
      <c r="N30" s="5">
        <f t="shared" si="11"/>
        <v>129.09320442047851</v>
      </c>
      <c r="O30" s="5">
        <f t="shared" si="21"/>
        <v>50.58488830036552</v>
      </c>
      <c r="P30" s="5">
        <f t="shared" si="22"/>
        <v>15.175466490109658</v>
      </c>
      <c r="Q30" s="5">
        <f t="shared" si="13"/>
        <v>35.409421810255864</v>
      </c>
      <c r="R30" s="5">
        <f t="shared" si="14"/>
        <v>150.54535935999223</v>
      </c>
      <c r="S30" s="4">
        <f t="shared" si="20"/>
        <v>0.5420863798609088</v>
      </c>
      <c r="T30" s="4">
        <f t="shared" si="15"/>
        <v>183.86670890380734</v>
      </c>
      <c r="U30" s="4">
        <f t="shared" si="16"/>
        <v>99.671638606604446</v>
      </c>
      <c r="V30" s="1">
        <f t="shared" si="17"/>
        <v>10.673790398219209</v>
      </c>
      <c r="W30" s="4">
        <f t="shared" si="18"/>
        <v>88.997848208385236</v>
      </c>
      <c r="X30" s="4">
        <f t="shared" si="19"/>
        <v>1884.5843517705132</v>
      </c>
    </row>
    <row r="31" spans="1:24">
      <c r="A31">
        <v>17</v>
      </c>
      <c r="B31">
        <f t="shared" si="0"/>
        <v>19</v>
      </c>
      <c r="C31" s="5">
        <f t="shared" si="23"/>
        <v>1772.9850353847335</v>
      </c>
      <c r="D31" s="5">
        <f t="shared" si="24"/>
        <v>1654.3689279280752</v>
      </c>
      <c r="E31" s="5">
        <v>6.49</v>
      </c>
      <c r="F31" s="5">
        <f t="shared" si="4"/>
        <v>2</v>
      </c>
      <c r="G31" s="5">
        <f t="shared" si="5"/>
        <v>2</v>
      </c>
      <c r="H31" s="5">
        <f t="shared" si="6"/>
        <v>36.184019553993856</v>
      </c>
      <c r="I31" s="5">
        <f t="shared" si="7"/>
        <v>93.771077601093282</v>
      </c>
      <c r="J31" s="5">
        <f t="shared" si="1"/>
        <v>9.5890667153046536</v>
      </c>
      <c r="K31" s="5">
        <f t="shared" si="8"/>
        <v>84.182010885788628</v>
      </c>
      <c r="L31" s="5">
        <f t="shared" si="9"/>
        <v>34.466019331834893</v>
      </c>
      <c r="M31" s="5">
        <f t="shared" si="10"/>
        <v>132.64636517296702</v>
      </c>
      <c r="N31" s="5">
        <f t="shared" si="11"/>
        <v>118.6161074566607</v>
      </c>
      <c r="O31" s="5">
        <f t="shared" si="21"/>
        <v>46.661116517811685</v>
      </c>
      <c r="P31" s="5">
        <f t="shared" si="22"/>
        <v>13.998334955343507</v>
      </c>
      <c r="Q31" s="5">
        <f t="shared" si="13"/>
        <v>32.662781562468176</v>
      </c>
      <c r="R31" s="5">
        <f t="shared" si="14"/>
        <v>142.23543188827168</v>
      </c>
      <c r="S31" s="4">
        <f t="shared" si="20"/>
        <v>0.52040292466647242</v>
      </c>
      <c r="T31" s="4">
        <f t="shared" si="15"/>
        <v>183.86670890380734</v>
      </c>
      <c r="U31" s="4">
        <f t="shared" si="16"/>
        <v>95.68477306234027</v>
      </c>
      <c r="V31" s="1">
        <f t="shared" si="17"/>
        <v>9.784761954392506</v>
      </c>
      <c r="W31" s="4">
        <f t="shared" si="18"/>
        <v>85.900011107947762</v>
      </c>
      <c r="X31" s="4">
        <f t="shared" si="19"/>
        <v>1723.3009665917448</v>
      </c>
    </row>
    <row r="32" spans="1:24">
      <c r="A32">
        <v>18</v>
      </c>
      <c r="B32">
        <f t="shared" si="0"/>
        <v>18</v>
      </c>
      <c r="C32" s="5">
        <f t="shared" si="23"/>
        <v>1617.343609542633</v>
      </c>
      <c r="D32" s="5">
        <f t="shared" si="24"/>
        <v>1508.600567430502</v>
      </c>
      <c r="E32" s="5">
        <v>6.49</v>
      </c>
      <c r="F32" s="5">
        <f t="shared" si="4"/>
        <v>2</v>
      </c>
      <c r="G32" s="5">
        <f t="shared" si="5"/>
        <v>2</v>
      </c>
      <c r="H32" s="5">
        <f t="shared" si="6"/>
        <v>33.087378558561504</v>
      </c>
      <c r="I32" s="5">
        <f t="shared" si="7"/>
        <v>90.020234497049671</v>
      </c>
      <c r="J32" s="5">
        <f t="shared" si="1"/>
        <v>8.768431046173454</v>
      </c>
      <c r="K32" s="5">
        <f t="shared" si="8"/>
        <v>81.251803450876224</v>
      </c>
      <c r="L32" s="5">
        <f t="shared" si="9"/>
        <v>31.429178488135459</v>
      </c>
      <c r="M32" s="5">
        <f t="shared" si="10"/>
        <v>125.56911510993832</v>
      </c>
      <c r="N32" s="5">
        <f t="shared" si="11"/>
        <v>108.74304211213344</v>
      </c>
      <c r="O32" s="5">
        <f t="shared" si="21"/>
        <v>42.960443903088773</v>
      </c>
      <c r="P32" s="5">
        <f t="shared" si="22"/>
        <v>12.888133170926634</v>
      </c>
      <c r="Q32" s="5">
        <f t="shared" si="13"/>
        <v>30.072310732162137</v>
      </c>
      <c r="R32" s="5">
        <f t="shared" si="14"/>
        <v>134.33754615611178</v>
      </c>
      <c r="S32" s="4">
        <f t="shared" si="20"/>
        <v>0.4995868076798135</v>
      </c>
      <c r="T32" s="4">
        <f t="shared" si="15"/>
        <v>183.86670890380734</v>
      </c>
      <c r="U32" s="4">
        <f t="shared" si="16"/>
        <v>91.857382139846649</v>
      </c>
      <c r="V32" s="1">
        <f t="shared" si="17"/>
        <v>8.9473786185443416</v>
      </c>
      <c r="W32" s="4">
        <f t="shared" si="18"/>
        <v>82.910003521302315</v>
      </c>
      <c r="X32" s="4">
        <f t="shared" si="19"/>
        <v>1571.4589244067729</v>
      </c>
    </row>
    <row r="33" spans="1:24">
      <c r="A33">
        <v>19</v>
      </c>
      <c r="B33">
        <f t="shared" si="0"/>
        <v>17</v>
      </c>
      <c r="C33" s="5">
        <f t="shared" si="23"/>
        <v>1470.8768449604618</v>
      </c>
      <c r="D33" s="5">
        <f t="shared" si="24"/>
        <v>1371.4334354992986</v>
      </c>
      <c r="E33" s="5">
        <v>6.49</v>
      </c>
      <c r="F33" s="5">
        <f t="shared" si="4"/>
        <v>2</v>
      </c>
      <c r="G33" s="5">
        <f t="shared" si="5"/>
        <v>2</v>
      </c>
      <c r="H33" s="5">
        <f t="shared" si="6"/>
        <v>30.172011348610042</v>
      </c>
      <c r="I33" s="5">
        <f t="shared" si="7"/>
        <v>86.419425117167506</v>
      </c>
      <c r="J33" s="5">
        <f t="shared" si="1"/>
        <v>7.9958344408095661</v>
      </c>
      <c r="K33" s="5">
        <f t="shared" si="8"/>
        <v>78.423590676357946</v>
      </c>
      <c r="L33" s="5">
        <f t="shared" si="9"/>
        <v>28.571529906235384</v>
      </c>
      <c r="M33" s="5">
        <f t="shared" si="10"/>
        <v>118.83661378246673</v>
      </c>
      <c r="N33" s="5">
        <f t="shared" si="11"/>
        <v>99.443409461165515</v>
      </c>
      <c r="O33" s="5">
        <f t="shared" si="21"/>
        <v>39.471643999577971</v>
      </c>
      <c r="P33" s="5">
        <f t="shared" si="22"/>
        <v>11.841493199873392</v>
      </c>
      <c r="Q33" s="5">
        <f t="shared" si="13"/>
        <v>27.63015079970458</v>
      </c>
      <c r="R33" s="5">
        <f t="shared" si="14"/>
        <v>126.83244822327629</v>
      </c>
      <c r="S33" s="4">
        <f t="shared" si="20"/>
        <v>0.47960333537262095</v>
      </c>
      <c r="T33" s="4">
        <f t="shared" si="15"/>
        <v>183.86670890380734</v>
      </c>
      <c r="U33" s="4">
        <f t="shared" si="16"/>
        <v>88.183086854252778</v>
      </c>
      <c r="V33" s="1">
        <f t="shared" si="17"/>
        <v>8.159014735519964</v>
      </c>
      <c r="W33" s="4">
        <f t="shared" si="18"/>
        <v>80.024072118732818</v>
      </c>
      <c r="X33" s="4">
        <f t="shared" si="19"/>
        <v>1428.5764953117691</v>
      </c>
    </row>
    <row r="34" spans="1:24">
      <c r="A34">
        <v>20</v>
      </c>
      <c r="B34">
        <f t="shared" si="0"/>
        <v>16</v>
      </c>
      <c r="C34" s="5">
        <f t="shared" si="23"/>
        <v>1333.1151062487149</v>
      </c>
      <c r="D34" s="5">
        <f t="shared" si="24"/>
        <v>1242.4270476315596</v>
      </c>
      <c r="E34" s="5">
        <v>6.49</v>
      </c>
      <c r="F34" s="5">
        <f t="shared" si="4"/>
        <v>2</v>
      </c>
      <c r="G34" s="5">
        <f t="shared" si="5"/>
        <v>2</v>
      </c>
      <c r="H34" s="5">
        <f t="shared" si="6"/>
        <v>27.428668709985974</v>
      </c>
      <c r="I34" s="5">
        <f t="shared" si="7"/>
        <v>82.96264811248092</v>
      </c>
      <c r="J34" s="5">
        <f t="shared" si="1"/>
        <v>7.2688257803855336</v>
      </c>
      <c r="K34" s="5">
        <f t="shared" si="8"/>
        <v>75.69382233209538</v>
      </c>
      <c r="L34" s="5">
        <f t="shared" si="9"/>
        <v>25.883896825657494</v>
      </c>
      <c r="M34" s="5">
        <f t="shared" si="10"/>
        <v>112.43292502395104</v>
      </c>
      <c r="N34" s="5">
        <f t="shared" si="11"/>
        <v>90.688058617157623</v>
      </c>
      <c r="O34" s="5">
        <f t="shared" si="21"/>
        <v>36.184019553993856</v>
      </c>
      <c r="P34" s="5">
        <f t="shared" si="22"/>
        <v>10.855205866198158</v>
      </c>
      <c r="Q34" s="5">
        <f t="shared" si="13"/>
        <v>25.328813687795698</v>
      </c>
      <c r="R34" s="5">
        <f t="shared" si="14"/>
        <v>119.70175080433657</v>
      </c>
      <c r="S34" s="4">
        <f t="shared" si="20"/>
        <v>0.46041920195771607</v>
      </c>
      <c r="T34" s="4">
        <f t="shared" si="15"/>
        <v>183.86670890380734</v>
      </c>
      <c r="U34" s="4">
        <f t="shared" si="16"/>
        <v>84.655763380082661</v>
      </c>
      <c r="V34" s="1">
        <f t="shared" si="17"/>
        <v>7.4171691636587074</v>
      </c>
      <c r="W34" s="4">
        <f t="shared" si="18"/>
        <v>77.238594216423948</v>
      </c>
      <c r="X34" s="4">
        <f t="shared" si="19"/>
        <v>1294.1948412828747</v>
      </c>
    </row>
    <row r="35" spans="1:24">
      <c r="A35">
        <v>21</v>
      </c>
      <c r="B35">
        <f t="shared" si="0"/>
        <v>15</v>
      </c>
      <c r="C35" s="5">
        <f t="shared" si="23"/>
        <v>1203.6111164377414</v>
      </c>
      <c r="D35" s="5">
        <f t="shared" si="24"/>
        <v>1121.1618954265164</v>
      </c>
      <c r="E35" s="5">
        <v>6.49</v>
      </c>
      <c r="F35" s="5">
        <f t="shared" si="4"/>
        <v>2</v>
      </c>
      <c r="G35" s="5">
        <f t="shared" si="5"/>
        <v>2</v>
      </c>
      <c r="H35" s="5">
        <f t="shared" si="6"/>
        <v>24.848540952631193</v>
      </c>
      <c r="I35" s="5">
        <f t="shared" si="7"/>
        <v>79.644142187981586</v>
      </c>
      <c r="J35" s="5">
        <f t="shared" si="1"/>
        <v>6.5850704236218718</v>
      </c>
      <c r="K35" s="5">
        <f t="shared" si="8"/>
        <v>73.059071764359715</v>
      </c>
      <c r="L35" s="5">
        <f t="shared" si="9"/>
        <v>23.357539488052421</v>
      </c>
      <c r="M35" s="5">
        <f t="shared" si="10"/>
        <v>106.34282481998059</v>
      </c>
      <c r="N35" s="5">
        <f t="shared" si="11"/>
        <v>82.449221011227309</v>
      </c>
      <c r="O35" s="5">
        <f t="shared" si="21"/>
        <v>33.087378558561504</v>
      </c>
      <c r="P35" s="5">
        <f t="shared" si="22"/>
        <v>9.9262135675684533</v>
      </c>
      <c r="Q35" s="5">
        <f t="shared" si="13"/>
        <v>23.161164990993051</v>
      </c>
      <c r="R35" s="5">
        <f t="shared" si="14"/>
        <v>112.92789524360246</v>
      </c>
      <c r="S35" s="4">
        <f t="shared" si="20"/>
        <v>0.44200243387940741</v>
      </c>
      <c r="T35" s="4">
        <f t="shared" si="15"/>
        <v>183.86670890380734</v>
      </c>
      <c r="U35" s="4">
        <f t="shared" si="16"/>
        <v>81.26953284487935</v>
      </c>
      <c r="V35" s="1">
        <f t="shared" si="17"/>
        <v>6.7194596159406847</v>
      </c>
      <c r="W35" s="4">
        <f t="shared" si="18"/>
        <v>74.550073228938672</v>
      </c>
      <c r="X35" s="4">
        <f t="shared" si="19"/>
        <v>1167.876974402621</v>
      </c>
    </row>
    <row r="36" spans="1:24">
      <c r="A36">
        <v>22</v>
      </c>
      <c r="B36">
        <f t="shared" si="0"/>
        <v>14</v>
      </c>
      <c r="C36" s="5">
        <f t="shared" si="23"/>
        <v>1081.9389382718148</v>
      </c>
      <c r="D36" s="5">
        <f t="shared" si="24"/>
        <v>1007.2384907006692</v>
      </c>
      <c r="E36" s="5">
        <v>6.49</v>
      </c>
      <c r="F36" s="5">
        <f t="shared" si="4"/>
        <v>2</v>
      </c>
      <c r="G36" s="5">
        <f t="shared" si="5"/>
        <v>2</v>
      </c>
      <c r="H36" s="5">
        <f t="shared" si="6"/>
        <v>22.423237908530329</v>
      </c>
      <c r="I36" s="5">
        <f t="shared" si="7"/>
        <v>76.458376500462606</v>
      </c>
      <c r="J36" s="5">
        <f t="shared" si="1"/>
        <v>5.9423449060764408</v>
      </c>
      <c r="K36" s="5">
        <f t="shared" si="8"/>
        <v>70.516031594386163</v>
      </c>
      <c r="L36" s="5">
        <f t="shared" si="9"/>
        <v>20.984135222930615</v>
      </c>
      <c r="M36" s="5">
        <f t="shared" si="10"/>
        <v>100.5517702218998</v>
      </c>
      <c r="N36" s="5">
        <f t="shared" si="11"/>
        <v>74.700447571147592</v>
      </c>
      <c r="O36" s="5">
        <f t="shared" si="21"/>
        <v>30.172011348610042</v>
      </c>
      <c r="P36" s="5">
        <f t="shared" si="22"/>
        <v>9.0516034045830143</v>
      </c>
      <c r="Q36" s="5">
        <f t="shared" si="13"/>
        <v>21.120407944027029</v>
      </c>
      <c r="R36" s="5">
        <f t="shared" si="14"/>
        <v>106.49411512797624</v>
      </c>
      <c r="S36" s="4">
        <f t="shared" si="20"/>
        <v>0.42432233652423107</v>
      </c>
      <c r="T36" s="4">
        <f t="shared" si="15"/>
        <v>183.86670890380734</v>
      </c>
      <c r="U36" s="4">
        <f t="shared" si="16"/>
        <v>78.018751531084163</v>
      </c>
      <c r="V36" s="1">
        <f t="shared" si="17"/>
        <v>6.0636172510984094</v>
      </c>
      <c r="W36" s="4">
        <f t="shared" si="18"/>
        <v>71.955134279985757</v>
      </c>
      <c r="X36" s="4">
        <f t="shared" si="19"/>
        <v>1049.2067611465307</v>
      </c>
    </row>
    <row r="37" spans="1:24">
      <c r="A37">
        <v>23</v>
      </c>
      <c r="B37">
        <f t="shared" si="0"/>
        <v>13</v>
      </c>
      <c r="C37" s="5">
        <f t="shared" si="23"/>
        <v>967.69300058048611</v>
      </c>
      <c r="D37" s="5">
        <f t="shared" si="24"/>
        <v>900.27645190531325</v>
      </c>
      <c r="E37" s="5">
        <v>6.49</v>
      </c>
      <c r="F37" s="5">
        <f t="shared" si="4"/>
        <v>2</v>
      </c>
      <c r="G37" s="5">
        <f t="shared" si="5"/>
        <v>2</v>
      </c>
      <c r="H37" s="5">
        <f t="shared" si="6"/>
        <v>20.144769814013383</v>
      </c>
      <c r="I37" s="5">
        <f t="shared" si="7"/>
        <v>73.400041440443943</v>
      </c>
      <c r="J37" s="5">
        <f t="shared" si="1"/>
        <v>5.3385318737953309</v>
      </c>
      <c r="K37" s="5">
        <f t="shared" si="8"/>
        <v>68.06150956664861</v>
      </c>
      <c r="L37" s="5">
        <f t="shared" si="9"/>
        <v>18.755759414694023</v>
      </c>
      <c r="M37" s="5">
        <f t="shared" si="10"/>
        <v>95.045869594338427</v>
      </c>
      <c r="N37" s="5">
        <f t="shared" si="11"/>
        <v>67.416548675175008</v>
      </c>
      <c r="O37" s="5">
        <f t="shared" si="21"/>
        <v>27.428668709985974</v>
      </c>
      <c r="P37" s="5">
        <f t="shared" si="22"/>
        <v>8.2286006129957929</v>
      </c>
      <c r="Q37" s="5">
        <f t="shared" si="13"/>
        <v>19.200068096990179</v>
      </c>
      <c r="R37" s="5">
        <f t="shared" si="14"/>
        <v>100.38440146813376</v>
      </c>
      <c r="S37" s="4">
        <f t="shared" si="20"/>
        <v>0.40734944306326182</v>
      </c>
      <c r="T37" s="4">
        <f t="shared" si="15"/>
        <v>183.86670890380734</v>
      </c>
      <c r="U37" s="4">
        <f t="shared" si="16"/>
        <v>74.898001469840807</v>
      </c>
      <c r="V37" s="1">
        <f t="shared" si="17"/>
        <v>5.4474815038727868</v>
      </c>
      <c r="W37" s="4">
        <f t="shared" si="18"/>
        <v>69.450519965968027</v>
      </c>
      <c r="X37" s="4">
        <f t="shared" si="19"/>
        <v>937.78797073470116</v>
      </c>
    </row>
    <row r="38" spans="1:24">
      <c r="A38">
        <v>24</v>
      </c>
      <c r="B38">
        <f t="shared" si="0"/>
        <v>12</v>
      </c>
      <c r="C38" s="5">
        <f t="shared" si="23"/>
        <v>860.48716777343589</v>
      </c>
      <c r="D38" s="5">
        <f t="shared" si="24"/>
        <v>799.91363101278796</v>
      </c>
      <c r="E38" s="5">
        <v>6.49</v>
      </c>
      <c r="F38" s="5">
        <f t="shared" si="4"/>
        <v>2</v>
      </c>
      <c r="G38" s="5">
        <f t="shared" si="5"/>
        <v>2</v>
      </c>
      <c r="H38" s="5">
        <f t="shared" si="6"/>
        <v>18.005529038106264</v>
      </c>
      <c r="I38" s="5">
        <f t="shared" si="7"/>
        <v>70.464039782826177</v>
      </c>
      <c r="J38" s="5">
        <f t="shared" si="1"/>
        <v>4.7716152411734782</v>
      </c>
      <c r="K38" s="5">
        <f t="shared" si="8"/>
        <v>65.692424541652699</v>
      </c>
      <c r="L38" s="5">
        <f t="shared" si="9"/>
        <v>16.664867312766415</v>
      </c>
      <c r="M38" s="5">
        <f t="shared" si="10"/>
        <v>89.811854140208482</v>
      </c>
      <c r="N38" s="5">
        <f t="shared" si="11"/>
        <v>60.573536760650072</v>
      </c>
      <c r="O38" s="5">
        <f t="shared" si="21"/>
        <v>24.848540952631193</v>
      </c>
      <c r="P38" s="5">
        <f t="shared" si="22"/>
        <v>7.4545622857893594</v>
      </c>
      <c r="Q38" s="5">
        <f t="shared" si="13"/>
        <v>17.393978666841832</v>
      </c>
      <c r="R38" s="5">
        <f t="shared" si="14"/>
        <v>94.58346938138196</v>
      </c>
      <c r="S38" s="4">
        <f t="shared" si="20"/>
        <v>0.39105546534073132</v>
      </c>
      <c r="T38" s="4">
        <f t="shared" si="15"/>
        <v>183.86670890380734</v>
      </c>
      <c r="U38" s="4">
        <f t="shared" si="16"/>
        <v>71.902081411047163</v>
      </c>
      <c r="V38" s="1">
        <f t="shared" si="17"/>
        <v>4.8689951440545691</v>
      </c>
      <c r="W38" s="4">
        <f t="shared" si="18"/>
        <v>67.033086266992598</v>
      </c>
      <c r="X38" s="4">
        <f t="shared" si="19"/>
        <v>833.24336563832071</v>
      </c>
    </row>
    <row r="39" spans="1:24">
      <c r="A39">
        <v>25</v>
      </c>
      <c r="B39">
        <f t="shared" si="0"/>
        <v>11</v>
      </c>
      <c r="C39" s="5">
        <f t="shared" si="23"/>
        <v>759.95385058844738</v>
      </c>
      <c r="D39" s="5">
        <f t="shared" si="24"/>
        <v>705.80527911607396</v>
      </c>
      <c r="E39" s="5">
        <v>6.49</v>
      </c>
      <c r="F39" s="5">
        <f t="shared" si="4"/>
        <v>2</v>
      </c>
      <c r="G39" s="5">
        <f t="shared" si="5"/>
        <v>2</v>
      </c>
      <c r="H39" s="5">
        <f t="shared" si="6"/>
        <v>15.99827262025576</v>
      </c>
      <c r="I39" s="5">
        <f t="shared" si="7"/>
        <v>67.645478191512993</v>
      </c>
      <c r="J39" s="5">
        <f t="shared" si="1"/>
        <v>4.2396755633062781</v>
      </c>
      <c r="K39" s="5">
        <f t="shared" si="8"/>
        <v>63.405802628206715</v>
      </c>
      <c r="L39" s="5">
        <f t="shared" si="9"/>
        <v>14.704276648251536</v>
      </c>
      <c r="M39" s="5">
        <f t="shared" si="10"/>
        <v>84.837050649017357</v>
      </c>
      <c r="N39" s="5">
        <f t="shared" si="11"/>
        <v>54.148571472375508</v>
      </c>
      <c r="O39" s="5">
        <f t="shared" si="21"/>
        <v>22.423237908530329</v>
      </c>
      <c r="P39" s="5">
        <f t="shared" si="22"/>
        <v>6.7269713725590998</v>
      </c>
      <c r="Q39" s="5">
        <f t="shared" si="13"/>
        <v>15.69626653597123</v>
      </c>
      <c r="R39" s="5">
        <f t="shared" si="14"/>
        <v>89.076726212323635</v>
      </c>
      <c r="S39" s="4">
        <f t="shared" si="20"/>
        <v>0.37541324672710208</v>
      </c>
      <c r="T39" s="4">
        <f t="shared" si="15"/>
        <v>183.86670890380734</v>
      </c>
      <c r="U39" s="4">
        <f t="shared" si="16"/>
        <v>69.025998154605276</v>
      </c>
      <c r="V39" s="1">
        <f t="shared" si="17"/>
        <v>4.3261995543941616</v>
      </c>
      <c r="W39" s="4">
        <f t="shared" si="18"/>
        <v>64.699798600211111</v>
      </c>
      <c r="X39" s="4">
        <f t="shared" si="19"/>
        <v>735.21383241257683</v>
      </c>
    </row>
    <row r="40" spans="1:24">
      <c r="A40">
        <v>26</v>
      </c>
      <c r="B40">
        <f t="shared" si="0"/>
        <v>10</v>
      </c>
      <c r="C40" s="5">
        <f t="shared" si="23"/>
        <v>665.74315630199874</v>
      </c>
      <c r="D40" s="5">
        <f t="shared" si="24"/>
        <v>617.62324906131732</v>
      </c>
      <c r="E40" s="5">
        <v>6.49</v>
      </c>
      <c r="F40" s="5">
        <f t="shared" si="4"/>
        <v>2</v>
      </c>
      <c r="G40" s="5">
        <f t="shared" si="5"/>
        <v>2</v>
      </c>
      <c r="H40" s="5">
        <f t="shared" si="6"/>
        <v>14.116105582321479</v>
      </c>
      <c r="I40" s="5">
        <f t="shared" si="7"/>
        <v>64.939659063852758</v>
      </c>
      <c r="J40" s="5">
        <f t="shared" si="1"/>
        <v>3.7408856135283783</v>
      </c>
      <c r="K40" s="5">
        <f t="shared" si="8"/>
        <v>61.198773450324381</v>
      </c>
      <c r="L40" s="5">
        <f t="shared" si="9"/>
        <v>12.867151022110779</v>
      </c>
      <c r="M40" s="5">
        <f t="shared" si="10"/>
        <v>80.109355416639175</v>
      </c>
      <c r="N40" s="5">
        <f t="shared" si="11"/>
        <v>48.119907240683602</v>
      </c>
      <c r="O40" s="5">
        <f t="shared" si="21"/>
        <v>20.144769814013383</v>
      </c>
      <c r="P40" s="5">
        <f t="shared" si="22"/>
        <v>6.0434309442040162</v>
      </c>
      <c r="Q40" s="5">
        <f t="shared" si="13"/>
        <v>14.101338869809368</v>
      </c>
      <c r="R40" s="5">
        <f t="shared" si="14"/>
        <v>83.850241030167552</v>
      </c>
      <c r="S40" s="4">
        <f t="shared" si="20"/>
        <v>0.360396716858018</v>
      </c>
      <c r="T40" s="4">
        <f t="shared" si="15"/>
        <v>183.86670890380734</v>
      </c>
      <c r="U40" s="4">
        <f t="shared" si="16"/>
        <v>66.264958228421065</v>
      </c>
      <c r="V40" s="1">
        <f t="shared" si="17"/>
        <v>3.8172302178860997</v>
      </c>
      <c r="W40" s="4">
        <f t="shared" si="18"/>
        <v>62.447728010534966</v>
      </c>
      <c r="X40" s="4">
        <f t="shared" si="19"/>
        <v>643.35755110553896</v>
      </c>
    </row>
    <row r="41" spans="1:24">
      <c r="A41">
        <v>27</v>
      </c>
      <c r="B41">
        <f t="shared" si="0"/>
        <v>9</v>
      </c>
      <c r="C41" s="5">
        <f t="shared" si="23"/>
        <v>577.52207668847984</v>
      </c>
      <c r="D41" s="5">
        <f t="shared" si="24"/>
        <v>535.05523350467831</v>
      </c>
      <c r="E41" s="5">
        <v>6.49</v>
      </c>
      <c r="F41" s="5">
        <f t="shared" si="4"/>
        <v>2</v>
      </c>
      <c r="G41" s="5">
        <f t="shared" si="5"/>
        <v>2</v>
      </c>
      <c r="H41" s="5">
        <f t="shared" si="6"/>
        <v>12.352464981226346</v>
      </c>
      <c r="I41" s="5">
        <f t="shared" si="7"/>
        <v>62.342072701298378</v>
      </c>
      <c r="J41" s="5">
        <f t="shared" si="1"/>
        <v>3.2735061572331587</v>
      </c>
      <c r="K41" s="5">
        <f t="shared" si="8"/>
        <v>59.06856654406522</v>
      </c>
      <c r="L41" s="5">
        <f t="shared" si="9"/>
        <v>11.146984031347461</v>
      </c>
      <c r="M41" s="5">
        <f t="shared" si="10"/>
        <v>75.617209286844556</v>
      </c>
      <c r="N41" s="5">
        <f t="shared" si="11"/>
        <v>42.466843183803689</v>
      </c>
      <c r="O41" s="5">
        <f t="shared" si="21"/>
        <v>18.005529038106264</v>
      </c>
      <c r="P41" s="5">
        <f t="shared" si="22"/>
        <v>5.4016587114318799</v>
      </c>
      <c r="Q41" s="5">
        <f t="shared" si="13"/>
        <v>12.603870326674384</v>
      </c>
      <c r="R41" s="5">
        <f t="shared" si="14"/>
        <v>78.890715444077713</v>
      </c>
      <c r="S41" s="4">
        <f t="shared" si="20"/>
        <v>0.34598084818369729</v>
      </c>
      <c r="T41" s="4">
        <f t="shared" si="15"/>
        <v>183.86670890380734</v>
      </c>
      <c r="U41" s="4">
        <f t="shared" si="16"/>
        <v>63.614359899284231</v>
      </c>
      <c r="V41" s="1">
        <f t="shared" si="17"/>
        <v>3.340312405339958</v>
      </c>
      <c r="W41" s="4">
        <f t="shared" si="18"/>
        <v>60.274047493944273</v>
      </c>
      <c r="X41" s="4">
        <f t="shared" si="19"/>
        <v>557.34920156737303</v>
      </c>
    </row>
    <row r="42" spans="1:24">
      <c r="A42">
        <v>28</v>
      </c>
      <c r="B42">
        <f t="shared" si="0"/>
        <v>8</v>
      </c>
      <c r="C42" s="5">
        <f t="shared" si="23"/>
        <v>494.97371208730664</v>
      </c>
      <c r="D42" s="5">
        <f t="shared" si="24"/>
        <v>457.80403685366736</v>
      </c>
      <c r="E42" s="5">
        <v>6.49</v>
      </c>
      <c r="F42" s="5">
        <f t="shared" si="4"/>
        <v>2</v>
      </c>
      <c r="G42" s="5">
        <f t="shared" si="5"/>
        <v>2</v>
      </c>
      <c r="H42" s="5">
        <f t="shared" si="6"/>
        <v>10.701104670093565</v>
      </c>
      <c r="I42" s="5">
        <f t="shared" si="7"/>
        <v>59.848389793246433</v>
      </c>
      <c r="J42" s="5">
        <f t="shared" si="1"/>
        <v>2.8358819134470461</v>
      </c>
      <c r="K42" s="5">
        <f t="shared" si="8"/>
        <v>57.012507879799387</v>
      </c>
      <c r="L42" s="5">
        <f t="shared" si="9"/>
        <v>9.537584101118064</v>
      </c>
      <c r="M42" s="5">
        <f t="shared" si="10"/>
        <v>71.349573766994169</v>
      </c>
      <c r="N42" s="5">
        <f t="shared" si="11"/>
        <v>37.169675233641492</v>
      </c>
      <c r="O42" s="5">
        <f t="shared" si="21"/>
        <v>15.99827262025576</v>
      </c>
      <c r="P42" s="5">
        <f t="shared" si="22"/>
        <v>4.7994817860767283</v>
      </c>
      <c r="Q42" s="5">
        <f t="shared" si="13"/>
        <v>11.198790834179032</v>
      </c>
      <c r="R42" s="5">
        <f t="shared" si="14"/>
        <v>74.185455680441208</v>
      </c>
      <c r="S42" s="4">
        <f t="shared" si="20"/>
        <v>0.33214161425634936</v>
      </c>
      <c r="T42" s="4">
        <f t="shared" si="15"/>
        <v>183.86670890380734</v>
      </c>
      <c r="U42" s="4">
        <f t="shared" si="16"/>
        <v>61.06978550331285</v>
      </c>
      <c r="V42" s="1">
        <f t="shared" si="17"/>
        <v>2.8937570545378017</v>
      </c>
      <c r="W42" s="4">
        <f t="shared" si="18"/>
        <v>58.17602844877505</v>
      </c>
      <c r="X42" s="4">
        <f t="shared" si="19"/>
        <v>476.87920505590324</v>
      </c>
    </row>
    <row r="43" spans="1:24">
      <c r="A43">
        <v>29</v>
      </c>
      <c r="B43">
        <f t="shared" si="0"/>
        <v>7</v>
      </c>
      <c r="C43" s="5">
        <f t="shared" si="23"/>
        <v>417.79653000740319</v>
      </c>
      <c r="D43" s="5">
        <f t="shared" si="24"/>
        <v>385.58687961901205</v>
      </c>
      <c r="E43" s="5">
        <v>6.49</v>
      </c>
      <c r="F43" s="5">
        <f t="shared" si="4"/>
        <v>2</v>
      </c>
      <c r="G43" s="5">
        <f t="shared" si="5"/>
        <v>2</v>
      </c>
      <c r="H43" s="5">
        <f t="shared" si="6"/>
        <v>9.1560807370733475</v>
      </c>
      <c r="I43" s="5">
        <f t="shared" si="7"/>
        <v>57.454454201516469</v>
      </c>
      <c r="J43" s="5">
        <f t="shared" si="1"/>
        <v>2.426437695997246</v>
      </c>
      <c r="K43" s="5">
        <f t="shared" si="8"/>
        <v>55.028016505519226</v>
      </c>
      <c r="L43" s="5">
        <f t="shared" si="9"/>
        <v>8.0330599920627463</v>
      </c>
      <c r="M43" s="5">
        <f t="shared" si="10"/>
        <v>67.295908172278416</v>
      </c>
      <c r="N43" s="5">
        <f t="shared" si="11"/>
        <v>32.209650388393356</v>
      </c>
      <c r="O43" s="5">
        <f t="shared" si="21"/>
        <v>14.116105582321479</v>
      </c>
      <c r="P43" s="5">
        <f t="shared" si="22"/>
        <v>4.2348316746964443</v>
      </c>
      <c r="Q43" s="5">
        <f t="shared" si="13"/>
        <v>9.8812739076250349</v>
      </c>
      <c r="R43" s="5">
        <f t="shared" si="14"/>
        <v>69.722345868275667</v>
      </c>
      <c r="S43" s="4">
        <f t="shared" si="20"/>
        <v>0.31885594968609537</v>
      </c>
      <c r="T43" s="4">
        <f t="shared" si="15"/>
        <v>183.86670890380734</v>
      </c>
      <c r="U43" s="4">
        <f t="shared" si="16"/>
        <v>58.626994083180335</v>
      </c>
      <c r="V43" s="1">
        <f t="shared" si="17"/>
        <v>2.475956832650251</v>
      </c>
      <c r="W43" s="4">
        <f t="shared" si="18"/>
        <v>56.151037250530081</v>
      </c>
      <c r="X43" s="4">
        <f t="shared" si="19"/>
        <v>401.65299960313729</v>
      </c>
    </row>
    <row r="44" spans="1:24">
      <c r="A44">
        <v>30</v>
      </c>
      <c r="B44">
        <f t="shared" si="0"/>
        <v>6</v>
      </c>
      <c r="C44" s="5">
        <f t="shared" si="23"/>
        <v>345.70365676571942</v>
      </c>
      <c r="D44" s="5">
        <f t="shared" si="24"/>
        <v>318.13473376617435</v>
      </c>
      <c r="E44" s="5">
        <v>6.49</v>
      </c>
      <c r="F44" s="5">
        <f t="shared" si="4"/>
        <v>2</v>
      </c>
      <c r="G44" s="5">
        <f t="shared" si="5"/>
        <v>2</v>
      </c>
      <c r="H44" s="5">
        <f t="shared" si="6"/>
        <v>7.7117375923802411</v>
      </c>
      <c r="I44" s="5">
        <f t="shared" si="7"/>
        <v>55.156276033456173</v>
      </c>
      <c r="J44" s="5">
        <f t="shared" si="1"/>
        <v>2.0436747264607003</v>
      </c>
      <c r="K44" s="5">
        <f t="shared" si="8"/>
        <v>53.112601306995472</v>
      </c>
      <c r="L44" s="5">
        <f t="shared" si="9"/>
        <v>6.6278069534619677</v>
      </c>
      <c r="M44" s="5">
        <f t="shared" si="10"/>
        <v>63.446147754825347</v>
      </c>
      <c r="N44" s="5">
        <f t="shared" si="11"/>
        <v>27.568922999547247</v>
      </c>
      <c r="O44" s="5">
        <f t="shared" si="21"/>
        <v>12.352464981226346</v>
      </c>
      <c r="P44" s="5">
        <f t="shared" si="22"/>
        <v>3.7057394943679043</v>
      </c>
      <c r="Q44" s="5">
        <f t="shared" si="13"/>
        <v>8.6467254868584416</v>
      </c>
      <c r="R44" s="5">
        <f t="shared" si="14"/>
        <v>65.489822481286041</v>
      </c>
      <c r="S44" s="4">
        <f t="shared" si="20"/>
        <v>0.30610171169865152</v>
      </c>
      <c r="T44" s="4">
        <f t="shared" si="15"/>
        <v>183.86670890380734</v>
      </c>
      <c r="U44" s="4">
        <f t="shared" si="16"/>
        <v>56.281914319853115</v>
      </c>
      <c r="V44" s="1">
        <f t="shared" si="17"/>
        <v>2.0853823739394901</v>
      </c>
      <c r="W44" s="4">
        <f t="shared" si="18"/>
        <v>54.196531945913627</v>
      </c>
      <c r="X44" s="4">
        <f t="shared" si="19"/>
        <v>331.3903476730984</v>
      </c>
    </row>
    <row r="45" spans="1:24">
      <c r="A45">
        <v>31</v>
      </c>
      <c r="B45">
        <f t="shared" si="0"/>
        <v>5</v>
      </c>
      <c r="C45" s="5">
        <f t="shared" si="23"/>
        <v>278.42220072083995</v>
      </c>
      <c r="D45" s="5">
        <f t="shared" si="24"/>
        <v>255.19168771606493</v>
      </c>
      <c r="E45" s="5">
        <v>6.49</v>
      </c>
      <c r="F45" s="5">
        <f t="shared" si="4"/>
        <v>2</v>
      </c>
      <c r="G45" s="5">
        <f t="shared" si="5"/>
        <v>2</v>
      </c>
      <c r="H45" s="5">
        <f t="shared" si="6"/>
        <v>6.3626946753234872</v>
      </c>
      <c r="I45" s="5">
        <f t="shared" si="7"/>
        <v>52.950024992117605</v>
      </c>
      <c r="J45" s="5">
        <f t="shared" si="1"/>
        <v>1.6861671114163519</v>
      </c>
      <c r="K45" s="5">
        <f t="shared" si="8"/>
        <v>51.263857880701252</v>
      </c>
      <c r="L45" s="5">
        <f t="shared" si="9"/>
        <v>5.316493494084682</v>
      </c>
      <c r="M45" s="5">
        <f t="shared" si="10"/>
        <v>59.790682775814005</v>
      </c>
      <c r="N45" s="5">
        <f t="shared" si="11"/>
        <v>23.230513004777173</v>
      </c>
      <c r="O45" s="5">
        <f t="shared" si="21"/>
        <v>10.701104670093565</v>
      </c>
      <c r="P45" s="5">
        <f t="shared" si="22"/>
        <v>3.2103314010280699</v>
      </c>
      <c r="Q45" s="5">
        <f t="shared" si="13"/>
        <v>7.490773269065496</v>
      </c>
      <c r="R45" s="5">
        <f t="shared" si="14"/>
        <v>61.476849887230358</v>
      </c>
      <c r="S45" s="4">
        <f t="shared" si="20"/>
        <v>0.29385764323070546</v>
      </c>
      <c r="T45" s="4">
        <f t="shared" si="15"/>
        <v>183.86670890380734</v>
      </c>
      <c r="U45" s="4">
        <f t="shared" si="16"/>
        <v>54.030637747058989</v>
      </c>
      <c r="V45" s="1">
        <f t="shared" si="17"/>
        <v>1.7205786851187261</v>
      </c>
      <c r="W45" s="4">
        <f t="shared" si="18"/>
        <v>52.310059061940265</v>
      </c>
      <c r="X45" s="4">
        <f t="shared" si="19"/>
        <v>265.8246747042341</v>
      </c>
    </row>
    <row r="46" spans="1:24">
      <c r="A46">
        <v>32</v>
      </c>
      <c r="B46">
        <f t="shared" si="0"/>
        <v>4</v>
      </c>
      <c r="C46" s="5">
        <f t="shared" si="23"/>
        <v>215.69260572437756</v>
      </c>
      <c r="D46" s="5">
        <f t="shared" si="24"/>
        <v>196.51433970235459</v>
      </c>
      <c r="E46" s="5">
        <v>6.49</v>
      </c>
      <c r="F46" s="5">
        <f t="shared" si="4"/>
        <v>2</v>
      </c>
      <c r="G46" s="5">
        <f t="shared" si="5"/>
        <v>2</v>
      </c>
      <c r="H46" s="5">
        <f t="shared" si="6"/>
        <v>5.1038337543212986</v>
      </c>
      <c r="I46" s="5">
        <f t="shared" si="7"/>
        <v>50.832023992433086</v>
      </c>
      <c r="J46" s="5">
        <f t="shared" si="1"/>
        <v>1.3525584768430969</v>
      </c>
      <c r="K46" s="5">
        <f t="shared" si="8"/>
        <v>49.479465515589986</v>
      </c>
      <c r="L46" s="5">
        <f t="shared" si="9"/>
        <v>4.0940487437990534</v>
      </c>
      <c r="M46" s="5">
        <f t="shared" si="10"/>
        <v>56.320338480511047</v>
      </c>
      <c r="N46" s="5">
        <f t="shared" si="11"/>
        <v>19.178266022025127</v>
      </c>
      <c r="O46" s="5">
        <f t="shared" si="21"/>
        <v>9.1560807370733475</v>
      </c>
      <c r="P46" s="5">
        <f t="shared" si="22"/>
        <v>2.7468242211220049</v>
      </c>
      <c r="Q46" s="5">
        <f t="shared" si="13"/>
        <v>6.409256515951343</v>
      </c>
      <c r="R46" s="5">
        <f t="shared" si="14"/>
        <v>57.672896957354148</v>
      </c>
      <c r="S46" s="4">
        <f t="shared" si="20"/>
        <v>0.2821033375014772</v>
      </c>
      <c r="T46" s="4">
        <f t="shared" si="15"/>
        <v>183.86670890380734</v>
      </c>
      <c r="U46" s="4">
        <f t="shared" si="16"/>
        <v>51.869412237176626</v>
      </c>
      <c r="V46" s="1">
        <f t="shared" si="17"/>
        <v>1.3801617110643845</v>
      </c>
      <c r="W46" s="4">
        <f t="shared" si="18"/>
        <v>50.489250526112244</v>
      </c>
      <c r="X46" s="4">
        <f t="shared" si="19"/>
        <v>204.70243718995269</v>
      </c>
    </row>
    <row r="47" spans="1:24">
      <c r="A47">
        <v>33</v>
      </c>
      <c r="B47">
        <f t="shared" si="0"/>
        <v>3</v>
      </c>
      <c r="C47" s="5">
        <f t="shared" si="23"/>
        <v>157.26803347190318</v>
      </c>
      <c r="D47" s="5">
        <f t="shared" si="24"/>
        <v>141.87121824821338</v>
      </c>
      <c r="E47" s="5">
        <v>6.49</v>
      </c>
      <c r="F47" s="5">
        <f t="shared" si="4"/>
        <v>2</v>
      </c>
      <c r="G47" s="5">
        <f t="shared" si="5"/>
        <v>2</v>
      </c>
      <c r="H47" s="5">
        <f t="shared" si="6"/>
        <v>3.9302867940470918</v>
      </c>
      <c r="I47" s="5">
        <f t="shared" si="7"/>
        <v>48.798743032735445</v>
      </c>
      <c r="J47" s="5">
        <f t="shared" si="1"/>
        <v>1.0415587528124299</v>
      </c>
      <c r="K47" s="5">
        <f t="shared" si="8"/>
        <v>47.757184279923017</v>
      </c>
      <c r="L47" s="5">
        <f t="shared" si="9"/>
        <v>2.9556503801711052</v>
      </c>
      <c r="M47" s="5">
        <f t="shared" si="10"/>
        <v>53.026355937808198</v>
      </c>
      <c r="N47" s="5">
        <f t="shared" si="11"/>
        <v>15.396815223691977</v>
      </c>
      <c r="O47" s="5">
        <f t="shared" si="21"/>
        <v>7.7117375923802411</v>
      </c>
      <c r="P47" s="5">
        <f t="shared" si="22"/>
        <v>2.3135212777140728</v>
      </c>
      <c r="Q47" s="5">
        <f t="shared" si="13"/>
        <v>5.3982163146661684</v>
      </c>
      <c r="R47" s="5">
        <f t="shared" si="14"/>
        <v>54.067914690620626</v>
      </c>
      <c r="S47" s="4">
        <f t="shared" si="20"/>
        <v>0.27081920400141812</v>
      </c>
      <c r="T47" s="4">
        <f t="shared" si="15"/>
        <v>183.86670890380734</v>
      </c>
      <c r="U47" s="4">
        <f t="shared" si="16"/>
        <v>49.794635747689561</v>
      </c>
      <c r="V47" s="1">
        <f t="shared" si="17"/>
        <v>1.0628150538902343</v>
      </c>
      <c r="W47" s="4">
        <f t="shared" si="18"/>
        <v>48.731820693799328</v>
      </c>
      <c r="X47" s="4">
        <f t="shared" si="19"/>
        <v>147.78251900855525</v>
      </c>
    </row>
    <row r="48" spans="1:24">
      <c r="A48">
        <v>34</v>
      </c>
      <c r="B48">
        <f t="shared" si="0"/>
        <v>2</v>
      </c>
      <c r="C48" s="5">
        <f t="shared" si="23"/>
        <v>102.91377349168937</v>
      </c>
      <c r="D48" s="5">
        <f t="shared" si="24"/>
        <v>91.042228578358774</v>
      </c>
      <c r="E48" s="5">
        <v>6.49</v>
      </c>
      <c r="F48" s="5">
        <f t="shared" si="4"/>
        <v>2</v>
      </c>
      <c r="G48" s="5">
        <f t="shared" si="5"/>
        <v>2</v>
      </c>
      <c r="H48" s="5">
        <f t="shared" si="6"/>
        <v>2.8374243649642676</v>
      </c>
      <c r="I48" s="5">
        <f t="shared" si="7"/>
        <v>46.846793311426424</v>
      </c>
      <c r="J48" s="5">
        <f t="shared" si="1"/>
        <v>0.75194110191857233</v>
      </c>
      <c r="K48" s="5">
        <f t="shared" si="8"/>
        <v>46.094852209507849</v>
      </c>
      <c r="L48" s="5">
        <f t="shared" si="9"/>
        <v>1.8967130953824767</v>
      </c>
      <c r="M48" s="5">
        <f t="shared" si="10"/>
        <v>49.900373707487368</v>
      </c>
      <c r="N48" s="5">
        <f t="shared" si="11"/>
        <v>11.871544913332757</v>
      </c>
      <c r="O48" s="5">
        <f t="shared" si="21"/>
        <v>6.3626946753234872</v>
      </c>
      <c r="P48" s="5">
        <f t="shared" si="22"/>
        <v>1.9088084025970464</v>
      </c>
      <c r="Q48" s="5">
        <f t="shared" si="13"/>
        <v>4.4538862727264412</v>
      </c>
      <c r="R48" s="5">
        <f t="shared" si="14"/>
        <v>50.652314809405944</v>
      </c>
      <c r="S48" s="4">
        <f t="shared" si="20"/>
        <v>0.25998643584136139</v>
      </c>
      <c r="T48" s="4">
        <f t="shared" si="15"/>
        <v>183.86670890380734</v>
      </c>
      <c r="U48" s="4">
        <f t="shared" si="16"/>
        <v>47.802850317781974</v>
      </c>
      <c r="V48" s="1">
        <f t="shared" si="17"/>
        <v>0.76728683869242076</v>
      </c>
      <c r="W48" s="4">
        <f t="shared" si="18"/>
        <v>47.035563479089554</v>
      </c>
      <c r="X48" s="4">
        <f t="shared" si="19"/>
        <v>94.835654769123835</v>
      </c>
    </row>
    <row r="49" spans="1:24">
      <c r="A49">
        <v>35</v>
      </c>
      <c r="B49">
        <f t="shared" si="0"/>
        <v>1</v>
      </c>
      <c r="C49" s="5">
        <f t="shared" si="23"/>
        <v>52.406679563712295</v>
      </c>
      <c r="D49" s="5">
        <f t="shared" si="24"/>
        <v>43.818123833135822</v>
      </c>
      <c r="E49" s="5">
        <v>6.49</v>
      </c>
      <c r="F49" s="5">
        <f t="shared" si="4"/>
        <v>2</v>
      </c>
      <c r="G49" s="5">
        <f t="shared" si="5"/>
        <v>2</v>
      </c>
      <c r="H49" s="5">
        <f t="shared" si="6"/>
        <v>1.8208445715671755</v>
      </c>
      <c r="I49" s="5">
        <f t="shared" si="7"/>
        <v>44.972921578968851</v>
      </c>
      <c r="J49" s="5">
        <f t="shared" si="1"/>
        <v>0.48253898517006455</v>
      </c>
      <c r="K49" s="5">
        <f t="shared" si="8"/>
        <v>44.490382593798785</v>
      </c>
      <c r="L49" s="5">
        <f t="shared" si="9"/>
        <v>0.91287757985698736</v>
      </c>
      <c r="M49" s="5">
        <f t="shared" si="10"/>
        <v>46.934410299952162</v>
      </c>
      <c r="N49" s="5">
        <f t="shared" si="11"/>
        <v>8.5885557305786335</v>
      </c>
      <c r="O49" s="5">
        <f t="shared" si="21"/>
        <v>5.1038337543212986</v>
      </c>
      <c r="P49" s="5">
        <f t="shared" si="22"/>
        <v>1.5311501262963898</v>
      </c>
      <c r="Q49" s="5">
        <f t="shared" si="13"/>
        <v>3.572683628024909</v>
      </c>
      <c r="R49" s="5">
        <f t="shared" si="14"/>
        <v>47.416949285122229</v>
      </c>
      <c r="S49" s="4">
        <f t="shared" si="20"/>
        <v>0.24958697840770691</v>
      </c>
      <c r="T49" s="4">
        <f t="shared" si="15"/>
        <v>183.86670890380734</v>
      </c>
      <c r="U49" s="4">
        <f t="shared" si="16"/>
        <v>45.890736305070696</v>
      </c>
      <c r="V49" s="1">
        <f t="shared" si="17"/>
        <v>0.49238671956129032</v>
      </c>
      <c r="W49" s="4">
        <f t="shared" si="18"/>
        <v>45.398349585509408</v>
      </c>
      <c r="X49" s="4">
        <f t="shared" si="19"/>
        <v>45.643878992849366</v>
      </c>
    </row>
    <row r="50" spans="1:24">
      <c r="A50">
        <v>36</v>
      </c>
      <c r="B50">
        <f t="shared" si="0"/>
        <v>0</v>
      </c>
      <c r="C50" s="5">
        <f t="shared" si="23"/>
        <v>5.5346314131911543</v>
      </c>
      <c r="D50" s="5">
        <f t="shared" si="24"/>
        <v>-9.4058094646243262E-13</v>
      </c>
      <c r="E50" s="5">
        <v>6.49</v>
      </c>
      <c r="F50" s="5">
        <f t="shared" si="4"/>
        <v>2</v>
      </c>
      <c r="G50" s="5">
        <f t="shared" si="5"/>
        <v>2</v>
      </c>
      <c r="H50" s="5">
        <f t="shared" si="6"/>
        <v>0.87636247666271638</v>
      </c>
      <c r="I50" s="5">
        <f t="shared" si="7"/>
        <v>43.174004715810327</v>
      </c>
      <c r="J50" s="5">
        <f t="shared" si="1"/>
        <v>0.23224335933625875</v>
      </c>
      <c r="K50" s="5">
        <f t="shared" si="8"/>
        <v>42.941761356474068</v>
      </c>
      <c r="L50" s="5">
        <f t="shared" si="9"/>
        <v>-2.3305801732931285E-14</v>
      </c>
      <c r="M50" s="5">
        <f t="shared" si="10"/>
        <v>44.120847394688177</v>
      </c>
      <c r="N50" s="5">
        <f t="shared" si="11"/>
        <v>5.5346314131942584</v>
      </c>
      <c r="O50" s="5">
        <f t="shared" si="21"/>
        <v>3.9302867940470918</v>
      </c>
      <c r="P50" s="5">
        <f t="shared" si="22"/>
        <v>1.1790860382141277</v>
      </c>
      <c r="Q50" s="5">
        <f t="shared" si="13"/>
        <v>2.7512007558329641</v>
      </c>
      <c r="R50" s="5">
        <f t="shared" si="14"/>
        <v>44.353090754024436</v>
      </c>
      <c r="S50" s="4">
        <f t="shared" si="20"/>
        <v>0.23960349927139862</v>
      </c>
      <c r="T50" s="4">
        <f t="shared" si="15"/>
        <v>183.86670890380734</v>
      </c>
      <c r="U50" s="4">
        <f t="shared" si="16"/>
        <v>44.055106852867866</v>
      </c>
      <c r="V50" s="1">
        <f t="shared" si="17"/>
        <v>0.23698301973087624</v>
      </c>
      <c r="W50" s="4">
        <f t="shared" si="18"/>
        <v>43.818123833136987</v>
      </c>
      <c r="X50" s="4">
        <f t="shared" si="19"/>
        <v>-1.1652900866465643E-12</v>
      </c>
    </row>
    <row r="51" spans="1:24">
      <c r="A51" s="7">
        <v>37</v>
      </c>
      <c r="B51" s="7"/>
      <c r="C51" s="8">
        <f t="shared" ref="C51:C53" si="25">C50-M51-Q51</f>
        <v>2.6972070482268871</v>
      </c>
      <c r="D51" s="8">
        <f t="shared" ref="D51:D53" si="26">D50-H51-M51+P51</f>
        <v>-9.4058094646243262E-13</v>
      </c>
      <c r="E51" s="7"/>
      <c r="F51" s="7"/>
      <c r="G51" s="7"/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8">
        <f t="shared" ref="M51:M53" si="27">K51+L51+P51</f>
        <v>0.85122730948928038</v>
      </c>
      <c r="N51" s="8">
        <f t="shared" ref="N51:N53" si="28">N50+H51-O51</f>
        <v>2.6972070482299908</v>
      </c>
      <c r="O51" s="8">
        <f t="shared" ref="O51:O53" si="29">H48</f>
        <v>2.8374243649642676</v>
      </c>
      <c r="P51" s="8">
        <f t="shared" ref="P51:P53" si="30">O51*(1-$D$7/100)</f>
        <v>0.85122730948928038</v>
      </c>
      <c r="Q51" s="8">
        <f t="shared" ref="Q51:Q53" si="31">O51-P51</f>
        <v>1.9861970554749873</v>
      </c>
      <c r="R51" s="8">
        <f t="shared" ref="R51:R53" si="32">M51+J51</f>
        <v>0.85122730948928038</v>
      </c>
      <c r="S51" s="7"/>
      <c r="T51" s="7"/>
      <c r="U51" s="7"/>
      <c r="V51" s="7"/>
      <c r="W51" s="7"/>
      <c r="X51" s="7"/>
    </row>
    <row r="52" spans="1:24">
      <c r="A52" s="7">
        <v>38</v>
      </c>
      <c r="B52" s="7"/>
      <c r="C52" s="8">
        <f t="shared" si="25"/>
        <v>0.87636247665971179</v>
      </c>
      <c r="D52" s="8">
        <f t="shared" si="26"/>
        <v>-9.4058094646243262E-13</v>
      </c>
      <c r="E52" s="7"/>
      <c r="F52" s="7"/>
      <c r="G52" s="7"/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8">
        <f t="shared" si="27"/>
        <v>0.54625337147015274</v>
      </c>
      <c r="N52" s="8">
        <f t="shared" si="28"/>
        <v>0.8763624766628153</v>
      </c>
      <c r="O52" s="8">
        <f t="shared" si="29"/>
        <v>1.8208445715671755</v>
      </c>
      <c r="P52" s="8">
        <f t="shared" si="30"/>
        <v>0.54625337147015274</v>
      </c>
      <c r="Q52" s="8">
        <f t="shared" si="31"/>
        <v>1.2745912000970228</v>
      </c>
      <c r="R52" s="8">
        <f t="shared" si="32"/>
        <v>0.54625337147015274</v>
      </c>
      <c r="S52" s="7"/>
      <c r="T52" s="7"/>
      <c r="U52" s="7"/>
      <c r="V52" s="7"/>
      <c r="W52" s="7"/>
      <c r="X52" s="7"/>
    </row>
    <row r="53" spans="1:24">
      <c r="A53" s="7">
        <v>39</v>
      </c>
      <c r="B53" s="7"/>
      <c r="C53" s="8">
        <f t="shared" si="25"/>
        <v>-3.0045965715430611E-12</v>
      </c>
      <c r="D53" s="8">
        <f t="shared" si="26"/>
        <v>-9.4058094646243262E-13</v>
      </c>
      <c r="E53" s="7"/>
      <c r="F53" s="7"/>
      <c r="G53" s="7"/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8">
        <f t="shared" si="27"/>
        <v>0.26290874299881495</v>
      </c>
      <c r="N53" s="8">
        <f t="shared" si="28"/>
        <v>9.8920871494101448E-14</v>
      </c>
      <c r="O53" s="8">
        <f t="shared" si="29"/>
        <v>0.87636247666271638</v>
      </c>
      <c r="P53" s="8">
        <f t="shared" si="30"/>
        <v>0.26290874299881495</v>
      </c>
      <c r="Q53" s="8">
        <f t="shared" si="31"/>
        <v>0.61345373366390143</v>
      </c>
      <c r="R53" s="8">
        <f t="shared" si="32"/>
        <v>0.26290874299881495</v>
      </c>
      <c r="S53" s="7"/>
      <c r="T53" s="7"/>
      <c r="U53" s="7"/>
      <c r="V53" s="7"/>
      <c r="W53" s="7"/>
      <c r="X53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Zhang</dc:creator>
  <cp:lastModifiedBy>Francis Zhang</cp:lastModifiedBy>
  <dcterms:created xsi:type="dcterms:W3CDTF">2024-08-22T01:34:25Z</dcterms:created>
  <dcterms:modified xsi:type="dcterms:W3CDTF">2024-08-23T05:03:58Z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3C393AA7-4704-4A0B-A70B-C16078DE025F</vt:lpwstr>
  </property>
</Properties>
</file>